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harts/chart59.xml" ContentType="application/vnd.openxmlformats-officedocument.drawingml.chart+xml"/>
  <Override PartName="/xl/charts/chart60.xml" ContentType="application/vnd.openxmlformats-officedocument.drawingml.chart+xml"/>
  <Override PartName="/xl/charts/chart61.xml" ContentType="application/vnd.openxmlformats-officedocument.drawingml.chart+xml"/>
  <Override PartName="/xl/charts/chart62.xml" ContentType="application/vnd.openxmlformats-officedocument.drawingml.chart+xml"/>
  <Override PartName="/xl/charts/chart63.xml" ContentType="application/vnd.openxmlformats-officedocument.drawingml.chart+xml"/>
  <Override PartName="/xl/charts/chart64.xml" ContentType="application/vnd.openxmlformats-officedocument.drawingml.chart+xml"/>
  <Override PartName="/xl/charts/chart65.xml" ContentType="application/vnd.openxmlformats-officedocument.drawingml.chart+xml"/>
  <Override PartName="/xl/charts/chart66.xml" ContentType="application/vnd.openxmlformats-officedocument.drawingml.chart+xml"/>
  <Override PartName="/xl/charts/chart67.xml" ContentType="application/vnd.openxmlformats-officedocument.drawingml.chart+xml"/>
  <Override PartName="/xl/charts/chart68.xml" ContentType="application/vnd.openxmlformats-officedocument.drawingml.chart+xml"/>
  <Override PartName="/xl/charts/chart69.xml" ContentType="application/vnd.openxmlformats-officedocument.drawingml.chart+xml"/>
  <Override PartName="/xl/charts/chart70.xml" ContentType="application/vnd.openxmlformats-officedocument.drawingml.chart+xml"/>
  <Override PartName="/xl/charts/chart71.xml" ContentType="application/vnd.openxmlformats-officedocument.drawingml.chart+xml"/>
  <Override PartName="/xl/charts/chart72.xml" ContentType="application/vnd.openxmlformats-officedocument.drawingml.chart+xml"/>
  <Override PartName="/xl/charts/chart73.xml" ContentType="application/vnd.openxmlformats-officedocument.drawingml.chart+xml"/>
  <Override PartName="/xl/charts/chart74.xml" ContentType="application/vnd.openxmlformats-officedocument.drawingml.chart+xml"/>
  <Override PartName="/xl/charts/chart75.xml" ContentType="application/vnd.openxmlformats-officedocument.drawingml.chart+xml"/>
  <Override PartName="/xl/charts/chart76.xml" ContentType="application/vnd.openxmlformats-officedocument.drawingml.chart+xml"/>
  <Override PartName="/xl/charts/chart77.xml" ContentType="application/vnd.openxmlformats-officedocument.drawingml.chart+xml"/>
  <Override PartName="/xl/charts/chart78.xml" ContentType="application/vnd.openxmlformats-officedocument.drawingml.chart+xml"/>
  <Override PartName="/xl/charts/chart79.xml" ContentType="application/vnd.openxmlformats-officedocument.drawingml.chart+xml"/>
  <Override PartName="/xl/charts/chart80.xml" ContentType="application/vnd.openxmlformats-officedocument.drawingml.chart+xml"/>
  <Override PartName="/xl/charts/chart81.xml" ContentType="application/vnd.openxmlformats-officedocument.drawingml.chart+xml"/>
  <Override PartName="/xl/charts/chart82.xml" ContentType="application/vnd.openxmlformats-officedocument.drawingml.chart+xml"/>
  <Override PartName="/xl/charts/chart83.xml" ContentType="application/vnd.openxmlformats-officedocument.drawingml.chart+xml"/>
  <Override PartName="/xl/charts/chart84.xml" ContentType="application/vnd.openxmlformats-officedocument.drawingml.chart+xml"/>
  <Override PartName="/xl/charts/chart85.xml" ContentType="application/vnd.openxmlformats-officedocument.drawingml.chart+xml"/>
  <Override PartName="/xl/charts/chart86.xml" ContentType="application/vnd.openxmlformats-officedocument.drawingml.chart+xml"/>
  <Override PartName="/xl/charts/chart87.xml" ContentType="application/vnd.openxmlformats-officedocument.drawingml.chart+xml"/>
  <Override PartName="/xl/charts/chart88.xml" ContentType="application/vnd.openxmlformats-officedocument.drawingml.chart+xml"/>
  <Override PartName="/xl/charts/chart89.xml" ContentType="application/vnd.openxmlformats-officedocument.drawingml.chart+xml"/>
  <Override PartName="/xl/charts/chart90.xml" ContentType="application/vnd.openxmlformats-officedocument.drawingml.chart+xml"/>
  <Override PartName="/xl/charts/chart91.xml" ContentType="application/vnd.openxmlformats-officedocument.drawingml.chart+xml"/>
  <Override PartName="/xl/charts/chart92.xml" ContentType="application/vnd.openxmlformats-officedocument.drawingml.chart+xml"/>
  <Override PartName="/xl/charts/chart93.xml" ContentType="application/vnd.openxmlformats-officedocument.drawingml.chart+xml"/>
  <Override PartName="/xl/charts/chart94.xml" ContentType="application/vnd.openxmlformats-officedocument.drawingml.chart+xml"/>
  <Override PartName="/xl/charts/chart95.xml" ContentType="application/vnd.openxmlformats-officedocument.drawingml.chart+xml"/>
  <Override PartName="/xl/charts/chart96.xml" ContentType="application/vnd.openxmlformats-officedocument.drawingml.chart+xml"/>
  <Override PartName="/xl/charts/chart97.xml" ContentType="application/vnd.openxmlformats-officedocument.drawingml.chart+xml"/>
  <Override PartName="/xl/charts/chart98.xml" ContentType="application/vnd.openxmlformats-officedocument.drawingml.chart+xml"/>
  <Override PartName="/xl/charts/chart99.xml" ContentType="application/vnd.openxmlformats-officedocument.drawingml.chart+xml"/>
  <Override PartName="/xl/charts/chart100.xml" ContentType="application/vnd.openxmlformats-officedocument.drawingml.chart+xml"/>
  <Override PartName="/xl/charts/chart101.xml" ContentType="application/vnd.openxmlformats-officedocument.drawingml.chart+xml"/>
  <Override PartName="/xl/charts/chart102.xml" ContentType="application/vnd.openxmlformats-officedocument.drawingml.chart+xml"/>
  <Override PartName="/xl/charts/chart103.xml" ContentType="application/vnd.openxmlformats-officedocument.drawingml.chart+xml"/>
  <Override PartName="/xl/charts/chart104.xml" ContentType="application/vnd.openxmlformats-officedocument.drawingml.chart+xml"/>
  <Override PartName="/xl/charts/chart105.xml" ContentType="application/vnd.openxmlformats-officedocument.drawingml.chart+xml"/>
  <Override PartName="/xl/charts/chart106.xml" ContentType="application/vnd.openxmlformats-officedocument.drawingml.chart+xml"/>
  <Override PartName="/xl/charts/chart107.xml" ContentType="application/vnd.openxmlformats-officedocument.drawingml.chart+xml"/>
  <Override PartName="/xl/charts/chart108.xml" ContentType="application/vnd.openxmlformats-officedocument.drawingml.chart+xml"/>
  <Override PartName="/xl/charts/chart109.xml" ContentType="application/vnd.openxmlformats-officedocument.drawingml.chart+xml"/>
  <Override PartName="/xl/charts/chart110.xml" ContentType="application/vnd.openxmlformats-officedocument.drawingml.chart+xml"/>
  <Override PartName="/xl/charts/chart111.xml" ContentType="application/vnd.openxmlformats-officedocument.drawingml.chart+xml"/>
  <Override PartName="/xl/charts/chart112.xml" ContentType="application/vnd.openxmlformats-officedocument.drawingml.chart+xml"/>
  <Override PartName="/xl/charts/chart113.xml" ContentType="application/vnd.openxmlformats-officedocument.drawingml.chart+xml"/>
  <Override PartName="/xl/charts/chart114.xml" ContentType="application/vnd.openxmlformats-officedocument.drawingml.chart+xml"/>
  <Override PartName="/xl/charts/chart115.xml" ContentType="application/vnd.openxmlformats-officedocument.drawingml.chart+xml"/>
  <Override PartName="/xl/charts/chart116.xml" ContentType="application/vnd.openxmlformats-officedocument.drawingml.chart+xml"/>
  <Override PartName="/xl/charts/chart117.xml" ContentType="application/vnd.openxmlformats-officedocument.drawingml.chart+xml"/>
  <Override PartName="/xl/charts/chart118.xml" ContentType="application/vnd.openxmlformats-officedocument.drawingml.chart+xml"/>
  <Override PartName="/xl/charts/chart119.xml" ContentType="application/vnd.openxmlformats-officedocument.drawingml.chart+xml"/>
  <Override PartName="/xl/charts/chart120.xml" ContentType="application/vnd.openxmlformats-officedocument.drawingml.chart+xml"/>
  <Override PartName="/xl/charts/chart121.xml" ContentType="application/vnd.openxmlformats-officedocument.drawingml.chart+xml"/>
  <Override PartName="/xl/charts/chart122.xml" ContentType="application/vnd.openxmlformats-officedocument.drawingml.chart+xml"/>
  <Override PartName="/xl/charts/chart123.xml" ContentType="application/vnd.openxmlformats-officedocument.drawingml.chart+xml"/>
  <Override PartName="/xl/charts/chart124.xml" ContentType="application/vnd.openxmlformats-officedocument.drawingml.chart+xml"/>
  <Override PartName="/xl/charts/chart125.xml" ContentType="application/vnd.openxmlformats-officedocument.drawingml.chart+xml"/>
  <Override PartName="/xl/charts/chart126.xml" ContentType="application/vnd.openxmlformats-officedocument.drawingml.chart+xml"/>
  <Override PartName="/xl/charts/chart127.xml" ContentType="application/vnd.openxmlformats-officedocument.drawingml.chart+xml"/>
  <Override PartName="/xl/charts/chart128.xml" ContentType="application/vnd.openxmlformats-officedocument.drawingml.chart+xml"/>
  <Override PartName="/xl/charts/chart129.xml" ContentType="application/vnd.openxmlformats-officedocument.drawingml.chart+xml"/>
  <Override PartName="/xl/charts/chart130.xml" ContentType="application/vnd.openxmlformats-officedocument.drawingml.chart+xml"/>
  <Override PartName="/xl/charts/chart131.xml" ContentType="application/vnd.openxmlformats-officedocument.drawingml.chart+xml"/>
  <Override PartName="/xl/charts/chart132.xml" ContentType="application/vnd.openxmlformats-officedocument.drawingml.chart+xml"/>
  <Override PartName="/xl/charts/chart133.xml" ContentType="application/vnd.openxmlformats-officedocument.drawingml.chart+xml"/>
  <Override PartName="/xl/charts/chart134.xml" ContentType="application/vnd.openxmlformats-officedocument.drawingml.chart+xml"/>
  <Override PartName="/xl/charts/chart135.xml" ContentType="application/vnd.openxmlformats-officedocument.drawingml.chart+xml"/>
  <Override PartName="/xl/charts/chart136.xml" ContentType="application/vnd.openxmlformats-officedocument.drawingml.chart+xml"/>
  <Override PartName="/xl/charts/chart137.xml" ContentType="application/vnd.openxmlformats-officedocument.drawingml.chart+xml"/>
  <Override PartName="/xl/charts/chart138.xml" ContentType="application/vnd.openxmlformats-officedocument.drawingml.chart+xml"/>
  <Override PartName="/xl/charts/chart139.xml" ContentType="application/vnd.openxmlformats-officedocument.drawingml.chart+xml"/>
  <Override PartName="/xl/charts/chart140.xml" ContentType="application/vnd.openxmlformats-officedocument.drawingml.chart+xml"/>
  <Override PartName="/xl/charts/chart141.xml" ContentType="application/vnd.openxmlformats-officedocument.drawingml.chart+xml"/>
  <Override PartName="/xl/charts/chart142.xml" ContentType="application/vnd.openxmlformats-officedocument.drawingml.chart+xml"/>
  <Override PartName="/xl/charts/chart143.xml" ContentType="application/vnd.openxmlformats-officedocument.drawingml.chart+xml"/>
  <Override PartName="/xl/charts/chart144.xml" ContentType="application/vnd.openxmlformats-officedocument.drawingml.chart+xml"/>
  <Override PartName="/xl/charts/chart145.xml" ContentType="application/vnd.openxmlformats-officedocument.drawingml.chart+xml"/>
  <Override PartName="/xl/charts/chart146.xml" ContentType="application/vnd.openxmlformats-officedocument.drawingml.chart+xml"/>
  <Override PartName="/xl/charts/chart147.xml" ContentType="application/vnd.openxmlformats-officedocument.drawingml.chart+xml"/>
  <Override PartName="/xl/charts/chart148.xml" ContentType="application/vnd.openxmlformats-officedocument.drawingml.chart+xml"/>
  <Override PartName="/xl/charts/chart149.xml" ContentType="application/vnd.openxmlformats-officedocument.drawingml.chart+xml"/>
  <Override PartName="/xl/charts/chart150.xml" ContentType="application/vnd.openxmlformats-officedocument.drawingml.chart+xml"/>
  <Override PartName="/xl/charts/chart151.xml" ContentType="application/vnd.openxmlformats-officedocument.drawingml.chart+xml"/>
  <Override PartName="/xl/charts/chart152.xml" ContentType="application/vnd.openxmlformats-officedocument.drawingml.chart+xml"/>
  <Override PartName="/xl/charts/chart153.xml" ContentType="application/vnd.openxmlformats-officedocument.drawingml.chart+xml"/>
  <Override PartName="/xl/charts/chart154.xml" ContentType="application/vnd.openxmlformats-officedocument.drawingml.chart+xml"/>
  <Override PartName="/xl/charts/chart155.xml" ContentType="application/vnd.openxmlformats-officedocument.drawingml.chart+xml"/>
  <Override PartName="/xl/charts/chart156.xml" ContentType="application/vnd.openxmlformats-officedocument.drawingml.chart+xml"/>
  <Override PartName="/xl/charts/chart157.xml" ContentType="application/vnd.openxmlformats-officedocument.drawingml.chart+xml"/>
  <Override PartName="/xl/charts/chart158.xml" ContentType="application/vnd.openxmlformats-officedocument.drawingml.chart+xml"/>
  <Override PartName="/xl/charts/chart159.xml" ContentType="application/vnd.openxmlformats-officedocument.drawingml.chart+xml"/>
  <Override PartName="/xl/charts/chart160.xml" ContentType="application/vnd.openxmlformats-officedocument.drawingml.chart+xml"/>
  <Override PartName="/xl/charts/chart161.xml" ContentType="application/vnd.openxmlformats-officedocument.drawingml.chart+xml"/>
  <Override PartName="/xl/charts/chart162.xml" ContentType="application/vnd.openxmlformats-officedocument.drawingml.chart+xml"/>
  <Override PartName="/xl/charts/chart163.xml" ContentType="application/vnd.openxmlformats-officedocument.drawingml.chart+xml"/>
  <Override PartName="/xl/charts/chart164.xml" ContentType="application/vnd.openxmlformats-officedocument.drawingml.chart+xml"/>
  <Override PartName="/xl/charts/chart165.xml" ContentType="application/vnd.openxmlformats-officedocument.drawingml.chart+xml"/>
  <Override PartName="/xl/charts/chart166.xml" ContentType="application/vnd.openxmlformats-officedocument.drawingml.chart+xml"/>
  <Override PartName="/xl/charts/chart167.xml" ContentType="application/vnd.openxmlformats-officedocument.drawingml.chart+xml"/>
  <Override PartName="/xl/charts/chart168.xml" ContentType="application/vnd.openxmlformats-officedocument.drawingml.chart+xml"/>
  <Override PartName="/xl/charts/chart169.xml" ContentType="application/vnd.openxmlformats-officedocument.drawingml.chart+xml"/>
  <Override PartName="/xl/charts/chart170.xml" ContentType="application/vnd.openxmlformats-officedocument.drawingml.chart+xml"/>
  <Override PartName="/xl/charts/chart171.xml" ContentType="application/vnd.openxmlformats-officedocument.drawingml.chart+xml"/>
  <Override PartName="/xl/charts/chart172.xml" ContentType="application/vnd.openxmlformats-officedocument.drawingml.chart+xml"/>
  <Override PartName="/xl/charts/chart173.xml" ContentType="application/vnd.openxmlformats-officedocument.drawingml.chart+xml"/>
  <Override PartName="/xl/charts/chart174.xml" ContentType="application/vnd.openxmlformats-officedocument.drawingml.chart+xml"/>
  <Override PartName="/xl/charts/chart175.xml" ContentType="application/vnd.openxmlformats-officedocument.drawingml.chart+xml"/>
  <Override PartName="/xl/charts/chart176.xml" ContentType="application/vnd.openxmlformats-officedocument.drawingml.chart+xml"/>
  <Override PartName="/xl/charts/chart177.xml" ContentType="application/vnd.openxmlformats-officedocument.drawingml.chart+xml"/>
  <Override PartName="/xl/charts/chart178.xml" ContentType="application/vnd.openxmlformats-officedocument.drawingml.chart+xml"/>
  <Override PartName="/xl/charts/chart179.xml" ContentType="application/vnd.openxmlformats-officedocument.drawingml.chart+xml"/>
  <Override PartName="/xl/charts/chart180.xml" ContentType="application/vnd.openxmlformats-officedocument.drawingml.chart+xml"/>
  <Override PartName="/xl/charts/chart181.xml" ContentType="application/vnd.openxmlformats-officedocument.drawingml.chart+xml"/>
  <Override PartName="/xl/charts/chart182.xml" ContentType="application/vnd.openxmlformats-officedocument.drawingml.chart+xml"/>
  <Override PartName="/xl/charts/chart183.xml" ContentType="application/vnd.openxmlformats-officedocument.drawingml.chart+xml"/>
  <Override PartName="/xl/charts/chart184.xml" ContentType="application/vnd.openxmlformats-officedocument.drawingml.chart+xml"/>
  <Override PartName="/xl/charts/chart185.xml" ContentType="application/vnd.openxmlformats-officedocument.drawingml.chart+xml"/>
  <Override PartName="/xl/charts/chart186.xml" ContentType="application/vnd.openxmlformats-officedocument.drawingml.chart+xml"/>
  <Override PartName="/xl/charts/chart187.xml" ContentType="application/vnd.openxmlformats-officedocument.drawingml.chart+xml"/>
  <Override PartName="/xl/charts/chart188.xml" ContentType="application/vnd.openxmlformats-officedocument.drawingml.chart+xml"/>
  <Override PartName="/xl/charts/chart189.xml" ContentType="application/vnd.openxmlformats-officedocument.drawingml.chart+xml"/>
  <Override PartName="/xl/charts/chart190.xml" ContentType="application/vnd.openxmlformats-officedocument.drawingml.chart+xml"/>
  <Override PartName="/xl/charts/chart191.xml" ContentType="application/vnd.openxmlformats-officedocument.drawingml.chart+xml"/>
  <Override PartName="/xl/charts/chart192.xml" ContentType="application/vnd.openxmlformats-officedocument.drawingml.chart+xml"/>
  <Override PartName="/xl/charts/chart193.xml" ContentType="application/vnd.openxmlformats-officedocument.drawingml.chart+xml"/>
  <Override PartName="/xl/charts/chart194.xml" ContentType="application/vnd.openxmlformats-officedocument.drawingml.chart+xml"/>
  <Override PartName="/xl/charts/chart195.xml" ContentType="application/vnd.openxmlformats-officedocument.drawingml.chart+xml"/>
  <Override PartName="/xl/charts/chart196.xml" ContentType="application/vnd.openxmlformats-officedocument.drawingml.chart+xml"/>
  <Override PartName="/xl/charts/chart197.xml" ContentType="application/vnd.openxmlformats-officedocument.drawingml.chart+xml"/>
  <Override PartName="/xl/charts/chart198.xml" ContentType="application/vnd.openxmlformats-officedocument.drawingml.chart+xml"/>
  <Override PartName="/xl/charts/chart199.xml" ContentType="application/vnd.openxmlformats-officedocument.drawingml.chart+xml"/>
  <Override PartName="/xl/charts/chart200.xml" ContentType="application/vnd.openxmlformats-officedocument.drawingml.chart+xml"/>
  <Override PartName="/xl/charts/chart201.xml" ContentType="application/vnd.openxmlformats-officedocument.drawingml.chart+xml"/>
  <Override PartName="/xl/charts/chart202.xml" ContentType="application/vnd.openxmlformats-officedocument.drawingml.chart+xml"/>
  <Override PartName="/xl/charts/chart203.xml" ContentType="application/vnd.openxmlformats-officedocument.drawingml.chart+xml"/>
  <Override PartName="/xl/charts/chart204.xml" ContentType="application/vnd.openxmlformats-officedocument.drawingml.chart+xml"/>
  <Override PartName="/xl/charts/chart205.xml" ContentType="application/vnd.openxmlformats-officedocument.drawingml.chart+xml"/>
  <Override PartName="/xl/charts/chart206.xml" ContentType="application/vnd.openxmlformats-officedocument.drawingml.chart+xml"/>
  <Override PartName="/xl/charts/chart207.xml" ContentType="application/vnd.openxmlformats-officedocument.drawingml.chart+xml"/>
  <Override PartName="/xl/charts/chart208.xml" ContentType="application/vnd.openxmlformats-officedocument.drawingml.chart+xml"/>
  <Override PartName="/xl/charts/chart209.xml" ContentType="application/vnd.openxmlformats-officedocument.drawingml.chart+xml"/>
  <Override PartName="/xl/charts/chart210.xml" ContentType="application/vnd.openxmlformats-officedocument.drawingml.chart+xml"/>
  <Override PartName="/xl/charts/chart211.xml" ContentType="application/vnd.openxmlformats-officedocument.drawingml.chart+xml"/>
  <Override PartName="/xl/charts/chart212.xml" ContentType="application/vnd.openxmlformats-officedocument.drawingml.chart+xml"/>
  <Override PartName="/xl/charts/chart213.xml" ContentType="application/vnd.openxmlformats-officedocument.drawingml.chart+xml"/>
  <Override PartName="/xl/charts/chart214.xml" ContentType="application/vnd.openxmlformats-officedocument.drawingml.chart+xml"/>
  <Override PartName="/xl/charts/chart215.xml" ContentType="application/vnd.openxmlformats-officedocument.drawingml.chart+xml"/>
  <Override PartName="/xl/charts/chart216.xml" ContentType="application/vnd.openxmlformats-officedocument.drawingml.chart+xml"/>
  <Override PartName="/xl/charts/chart217.xml" ContentType="application/vnd.openxmlformats-officedocument.drawingml.chart+xml"/>
  <Override PartName="/xl/charts/chart218.xml" ContentType="application/vnd.openxmlformats-officedocument.drawingml.chart+xml"/>
  <Override PartName="/xl/charts/chart219.xml" ContentType="application/vnd.openxmlformats-officedocument.drawingml.chart+xml"/>
  <Override PartName="/xl/charts/chart220.xml" ContentType="application/vnd.openxmlformats-officedocument.drawingml.chart+xml"/>
  <Override PartName="/xl/charts/chart221.xml" ContentType="application/vnd.openxmlformats-officedocument.drawingml.chart+xml"/>
  <Override PartName="/xl/charts/chart222.xml" ContentType="application/vnd.openxmlformats-officedocument.drawingml.chart+xml"/>
  <Override PartName="/xl/charts/chart223.xml" ContentType="application/vnd.openxmlformats-officedocument.drawingml.chart+xml"/>
  <Override PartName="/xl/charts/chart224.xml" ContentType="application/vnd.openxmlformats-officedocument.drawingml.chart+xml"/>
  <Override PartName="/xl/charts/chart225.xml" ContentType="application/vnd.openxmlformats-officedocument.drawingml.chart+xml"/>
  <Override PartName="/xl/charts/chart226.xml" ContentType="application/vnd.openxmlformats-officedocument.drawingml.chart+xml"/>
  <Override PartName="/xl/charts/chart227.xml" ContentType="application/vnd.openxmlformats-officedocument.drawingml.chart+xml"/>
  <Override PartName="/xl/charts/chart228.xml" ContentType="application/vnd.openxmlformats-officedocument.drawingml.chart+xml"/>
  <Override PartName="/xl/drawings/drawing2.xml" ContentType="application/vnd.openxmlformats-officedocument.drawing+xml"/>
  <Override PartName="/xl/charts/chart229.xml" ContentType="application/vnd.openxmlformats-officedocument.drawingml.chart+xml"/>
  <Override PartName="/xl/charts/chart230.xml" ContentType="application/vnd.openxmlformats-officedocument.drawingml.chart+xml"/>
  <Override PartName="/xl/charts/chart231.xml" ContentType="application/vnd.openxmlformats-officedocument.drawingml.chart+xml"/>
  <Override PartName="/xl/charts/chart232.xml" ContentType="application/vnd.openxmlformats-officedocument.drawingml.chart+xml"/>
  <Override PartName="/xl/charts/chart233.xml" ContentType="application/vnd.openxmlformats-officedocument.drawingml.chart+xml"/>
  <Override PartName="/xl/charts/chart234.xml" ContentType="application/vnd.openxmlformats-officedocument.drawingml.chart+xml"/>
  <Override PartName="/xl/charts/chart235.xml" ContentType="application/vnd.openxmlformats-officedocument.drawingml.chart+xml"/>
  <Override PartName="/xl/charts/chart236.xml" ContentType="application/vnd.openxmlformats-officedocument.drawingml.chart+xml"/>
  <Override PartName="/xl/charts/chart237.xml" ContentType="application/vnd.openxmlformats-officedocument.drawingml.chart+xml"/>
  <Override PartName="/xl/charts/chart238.xml" ContentType="application/vnd.openxmlformats-officedocument.drawingml.chart+xml"/>
  <Override PartName="/xl/drawings/drawing3.xml" ContentType="application/vnd.openxmlformats-officedocument.drawing+xml"/>
  <Override PartName="/xl/charts/chart239.xml" ContentType="application/vnd.openxmlformats-officedocument.drawingml.chart+xml"/>
  <Override PartName="/xl/charts/chart240.xml" ContentType="application/vnd.openxmlformats-officedocument.drawingml.chart+xml"/>
  <Override PartName="/xl/charts/chart241.xml" ContentType="application/vnd.openxmlformats-officedocument.drawingml.chart+xml"/>
  <Override PartName="/xl/charts/chart242.xml" ContentType="application/vnd.openxmlformats-officedocument.drawingml.chart+xml"/>
  <Override PartName="/xl/charts/chart243.xml" ContentType="application/vnd.openxmlformats-officedocument.drawingml.chart+xml"/>
  <Override PartName="/xl/charts/chart244.xml" ContentType="application/vnd.openxmlformats-officedocument.drawingml.chart+xml"/>
  <Override PartName="/xl/charts/chart245.xml" ContentType="application/vnd.openxmlformats-officedocument.drawingml.chart+xml"/>
  <Override PartName="/xl/charts/chart246.xml" ContentType="application/vnd.openxmlformats-officedocument.drawingml.chart+xml"/>
  <Override PartName="/xl/charts/chart247.xml" ContentType="application/vnd.openxmlformats-officedocument.drawingml.chart+xml"/>
  <Override PartName="/xl/drawings/drawing4.xml" ContentType="application/vnd.openxmlformats-officedocument.drawing+xml"/>
  <Override PartName="/xl/charts/chart248.xml" ContentType="application/vnd.openxmlformats-officedocument.drawingml.chart+xml"/>
  <Override PartName="/xl/charts/chart249.xml" ContentType="application/vnd.openxmlformats-officedocument.drawingml.chart+xml"/>
  <Override PartName="/xl/charts/chart250.xml" ContentType="application/vnd.openxmlformats-officedocument.drawingml.chart+xml"/>
  <Override PartName="/xl/charts/chart251.xml" ContentType="application/vnd.openxmlformats-officedocument.drawingml.chart+xml"/>
  <Override PartName="/xl/charts/chart252.xml" ContentType="application/vnd.openxmlformats-officedocument.drawingml.chart+xml"/>
  <Override PartName="/xl/charts/chart253.xml" ContentType="application/vnd.openxmlformats-officedocument.drawingml.chart+xml"/>
  <Override PartName="/xl/charts/chart254.xml" ContentType="application/vnd.openxmlformats-officedocument.drawingml.chart+xml"/>
  <Override PartName="/xl/charts/chart255.xml" ContentType="application/vnd.openxmlformats-officedocument.drawingml.chart+xml"/>
  <Override PartName="/xl/charts/chart256.xml" ContentType="application/vnd.openxmlformats-officedocument.drawingml.chart+xml"/>
  <Override PartName="/xl/drawings/drawing5.xml" ContentType="application/vnd.openxmlformats-officedocument.drawing+xml"/>
  <Override PartName="/xl/comments1.xml" ContentType="application/vnd.openxmlformats-officedocument.spreadsheetml.comments+xml"/>
  <Override PartName="/xl/charts/chart257.xml" ContentType="application/vnd.openxmlformats-officedocument.drawingml.chart+xml"/>
  <Override PartName="/xl/charts/chart258.xml" ContentType="application/vnd.openxmlformats-officedocument.drawingml.chart+xml"/>
  <Override PartName="/xl/charts/chart259.xml" ContentType="application/vnd.openxmlformats-officedocument.drawingml.chart+xml"/>
  <Override PartName="/xl/charts/chart260.xml" ContentType="application/vnd.openxmlformats-officedocument.drawingml.chart+xml"/>
  <Override PartName="/xl/charts/chart261.xml" ContentType="application/vnd.openxmlformats-officedocument.drawingml.chart+xml"/>
  <Override PartName="/xl/charts/chart262.xml" ContentType="application/vnd.openxmlformats-officedocument.drawingml.chart+xml"/>
  <Override PartName="/xl/charts/chart263.xml" ContentType="application/vnd.openxmlformats-officedocument.drawingml.chart+xml"/>
  <Override PartName="/xl/charts/chart264.xml" ContentType="application/vnd.openxmlformats-officedocument.drawingml.chart+xml"/>
  <Override PartName="/xl/charts/chart265.xml" ContentType="application/vnd.openxmlformats-officedocument.drawingml.chart+xml"/>
  <Override PartName="/xl/drawings/drawing6.xml" ContentType="application/vnd.openxmlformats-officedocument.drawing+xml"/>
  <Override PartName="/xl/charts/chart266.xml" ContentType="application/vnd.openxmlformats-officedocument.drawingml.chart+xml"/>
  <Override PartName="/xl/charts/chart267.xml" ContentType="application/vnd.openxmlformats-officedocument.drawingml.chart+xml"/>
  <Override PartName="/xl/charts/chart268.xml" ContentType="application/vnd.openxmlformats-officedocument.drawingml.chart+xml"/>
  <Override PartName="/xl/charts/chart269.xml" ContentType="application/vnd.openxmlformats-officedocument.drawingml.chart+xml"/>
  <Override PartName="/xl/charts/chart270.xml" ContentType="application/vnd.openxmlformats-officedocument.drawingml.chart+xml"/>
  <Override PartName="/xl/charts/chart271.xml" ContentType="application/vnd.openxmlformats-officedocument.drawingml.chart+xml"/>
  <Override PartName="/xl/charts/chart272.xml" ContentType="application/vnd.openxmlformats-officedocument.drawingml.chart+xml"/>
  <Override PartName="/xl/charts/chart273.xml" ContentType="application/vnd.openxmlformats-officedocument.drawingml.chart+xml"/>
  <Override PartName="/xl/charts/chart274.xml" ContentType="application/vnd.openxmlformats-officedocument.drawingml.chart+xml"/>
  <Override PartName="/xl/drawings/drawing7.xml" ContentType="application/vnd.openxmlformats-officedocument.drawing+xml"/>
  <Override PartName="/xl/charts/chart275.xml" ContentType="application/vnd.openxmlformats-officedocument.drawingml.chart+xml"/>
  <Override PartName="/xl/charts/chart276.xml" ContentType="application/vnd.openxmlformats-officedocument.drawingml.chart+xml"/>
  <Override PartName="/xl/charts/chart277.xml" ContentType="application/vnd.openxmlformats-officedocument.drawingml.chart+xml"/>
  <Override PartName="/xl/charts/chart278.xml" ContentType="application/vnd.openxmlformats-officedocument.drawingml.chart+xml"/>
  <Override PartName="/xl/charts/chart279.xml" ContentType="application/vnd.openxmlformats-officedocument.drawingml.chart+xml"/>
  <Override PartName="/xl/charts/chart280.xml" ContentType="application/vnd.openxmlformats-officedocument.drawingml.chart+xml"/>
  <Override PartName="/xl/charts/chart281.xml" ContentType="application/vnd.openxmlformats-officedocument.drawingml.chart+xml"/>
  <Override PartName="/xl/charts/chart282.xml" ContentType="application/vnd.openxmlformats-officedocument.drawingml.chart+xml"/>
  <Override PartName="/xl/charts/chart283.xml" ContentType="application/vnd.openxmlformats-officedocument.drawingml.chart+xml"/>
  <Override PartName="/xl/drawings/drawing8.xml" ContentType="application/vnd.openxmlformats-officedocument.drawing+xml"/>
  <Override PartName="/xl/charts/chart284.xml" ContentType="application/vnd.openxmlformats-officedocument.drawingml.chart+xml"/>
  <Override PartName="/xl/charts/chart285.xml" ContentType="application/vnd.openxmlformats-officedocument.drawingml.chart+xml"/>
  <Override PartName="/xl/charts/chart286.xml" ContentType="application/vnd.openxmlformats-officedocument.drawingml.chart+xml"/>
  <Override PartName="/xl/charts/chart287.xml" ContentType="application/vnd.openxmlformats-officedocument.drawingml.chart+xml"/>
  <Override PartName="/xl/charts/chart288.xml" ContentType="application/vnd.openxmlformats-officedocument.drawingml.chart+xml"/>
  <Override PartName="/xl/charts/chart289.xml" ContentType="application/vnd.openxmlformats-officedocument.drawingml.chart+xml"/>
  <Override PartName="/xl/charts/chart290.xml" ContentType="application/vnd.openxmlformats-officedocument.drawingml.chart+xml"/>
  <Override PartName="/xl/charts/chart291.xml" ContentType="application/vnd.openxmlformats-officedocument.drawingml.chart+xml"/>
  <Override PartName="/xl/charts/chart292.xml" ContentType="application/vnd.openxmlformats-officedocument.drawingml.chart+xml"/>
  <Override PartName="/xl/drawings/drawing9.xml" ContentType="application/vnd.openxmlformats-officedocument.drawing+xml"/>
  <Override PartName="/xl/charts/chart293.xml" ContentType="application/vnd.openxmlformats-officedocument.drawingml.chart+xml"/>
  <Override PartName="/xl/charts/chart294.xml" ContentType="application/vnd.openxmlformats-officedocument.drawingml.chart+xml"/>
  <Override PartName="/xl/charts/chart295.xml" ContentType="application/vnd.openxmlformats-officedocument.drawingml.chart+xml"/>
  <Override PartName="/xl/charts/chart296.xml" ContentType="application/vnd.openxmlformats-officedocument.drawingml.chart+xml"/>
  <Override PartName="/xl/charts/chart297.xml" ContentType="application/vnd.openxmlformats-officedocument.drawingml.chart+xml"/>
  <Override PartName="/xl/charts/chart298.xml" ContentType="application/vnd.openxmlformats-officedocument.drawingml.chart+xml"/>
  <Override PartName="/xl/charts/chart299.xml" ContentType="application/vnd.openxmlformats-officedocument.drawingml.chart+xml"/>
  <Override PartName="/xl/charts/chart300.xml" ContentType="application/vnd.openxmlformats-officedocument.drawingml.chart+xml"/>
  <Override PartName="/xl/charts/chart301.xml" ContentType="application/vnd.openxmlformats-officedocument.drawingml.chart+xml"/>
  <Override PartName="/xl/drawings/drawing10.xml" ContentType="application/vnd.openxmlformats-officedocument.drawing+xml"/>
  <Override PartName="/xl/charts/chart302.xml" ContentType="application/vnd.openxmlformats-officedocument.drawingml.chart+xml"/>
  <Override PartName="/xl/charts/chart303.xml" ContentType="application/vnd.openxmlformats-officedocument.drawingml.chart+xml"/>
  <Override PartName="/xl/charts/chart304.xml" ContentType="application/vnd.openxmlformats-officedocument.drawingml.chart+xml"/>
  <Override PartName="/xl/charts/chart305.xml" ContentType="application/vnd.openxmlformats-officedocument.drawingml.chart+xml"/>
  <Override PartName="/xl/charts/chart306.xml" ContentType="application/vnd.openxmlformats-officedocument.drawingml.chart+xml"/>
  <Override PartName="/xl/drawings/drawing11.xml" ContentType="application/vnd.openxmlformats-officedocument.drawing+xml"/>
  <Override PartName="/xl/charts/chart307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ОТДЕЛ ИДБ\проектобюджет 2025\за сайта\"/>
    </mc:Choice>
  </mc:AlternateContent>
  <bookViews>
    <workbookView xWindow="0" yWindow="0" windowWidth="14370" windowHeight="7455" tabRatio="934" activeTab="1"/>
  </bookViews>
  <sheets>
    <sheet name="№1" sheetId="1" r:id="rId1"/>
    <sheet name="№2" sheetId="2" r:id="rId2"/>
    <sheet name="№3" sheetId="3" r:id="rId3"/>
    <sheet name="№3.1" sheetId="14" r:id="rId4"/>
    <sheet name="№4" sheetId="6" r:id="rId5"/>
    <sheet name="№4.1" sheetId="15" r:id="rId6"/>
    <sheet name="№5" sheetId="7" r:id="rId7"/>
    <sheet name="№5.1" sheetId="16" r:id="rId8"/>
    <sheet name="№6" sheetId="8" r:id="rId9"/>
    <sheet name="№6.1" sheetId="17" r:id="rId10"/>
    <sheet name="№7" sheetId="5" r:id="rId11"/>
    <sheet name="№7.1" sheetId="18" r:id="rId12"/>
    <sheet name="№8" sheetId="4" r:id="rId13"/>
    <sheet name="№8.1" sheetId="19" r:id="rId14"/>
    <sheet name="№9" sheetId="9" r:id="rId15"/>
    <sheet name="№9.1" sheetId="20" r:id="rId16"/>
    <sheet name="№10" sheetId="10" r:id="rId17"/>
    <sheet name="№10.1" sheetId="21" r:id="rId18"/>
    <sheet name="№11" sheetId="24" r:id="rId19"/>
    <sheet name="№12" sheetId="25" r:id="rId20"/>
    <sheet name="№13" sheetId="12" r:id="rId21"/>
  </sheets>
  <externalReferences>
    <externalReference r:id="rId22"/>
  </externalReferences>
  <definedNames>
    <definedName name="А1">#REF!</definedName>
    <definedName name="_xlnm.Print_Area" localSheetId="0">№1!$B$1:$G$198</definedName>
    <definedName name="_xlnm.Print_Area" localSheetId="16">№10!$A$1:$J$41</definedName>
    <definedName name="_xlnm.Print_Area" localSheetId="19">№12!$A$1:$M$20</definedName>
    <definedName name="_xlnm.Print_Area" localSheetId="1">№2!$A$1:$F$45</definedName>
    <definedName name="_xlnm.Print_Area" localSheetId="2">№3!$A$1:$J$42</definedName>
    <definedName name="_xlnm.Print_Area" localSheetId="6">№5!$A$1:$J$47</definedName>
    <definedName name="_xlnm.Print_Area" localSheetId="7">№5.1!$A$1:$G$38</definedName>
    <definedName name="_xlnm.Print_Area" localSheetId="8">№6!$A$1:$J$36</definedName>
    <definedName name="_xlnm.Print_Area" localSheetId="10">№7!$A$1:$J$36</definedName>
    <definedName name="_xlnm.Print_Area" localSheetId="14">№9!$A$1:$J$44</definedName>
    <definedName name="_xlnm.Print_Area" localSheetId="15">№9.1!$A$1:$G$36</definedName>
  </definedNames>
  <calcPr calcId="162913"/>
</workbook>
</file>

<file path=xl/calcChain.xml><?xml version="1.0" encoding="utf-8"?>
<calcChain xmlns="http://schemas.openxmlformats.org/spreadsheetml/2006/main">
  <c r="G28" i="17" l="1"/>
  <c r="G24" i="16"/>
  <c r="G20" i="16"/>
  <c r="G27" i="14"/>
  <c r="G25" i="14"/>
  <c r="G17" i="14"/>
  <c r="F13" i="24" l="1"/>
  <c r="E26" i="4"/>
  <c r="D40" i="2"/>
  <c r="D36" i="2"/>
  <c r="E23" i="21" l="1"/>
  <c r="E21" i="21"/>
  <c r="E19" i="21"/>
  <c r="E19" i="20"/>
  <c r="E15" i="20"/>
  <c r="E30" i="20"/>
  <c r="E31" i="20"/>
  <c r="E29" i="20"/>
  <c r="E24" i="20"/>
  <c r="I39" i="9" l="1"/>
  <c r="H39" i="9"/>
  <c r="G39" i="9"/>
  <c r="E39" i="9"/>
  <c r="D39" i="9"/>
  <c r="C39" i="9"/>
  <c r="E22" i="19"/>
  <c r="E26" i="18"/>
  <c r="I18" i="5"/>
  <c r="E16" i="17"/>
  <c r="E16" i="15" l="1"/>
  <c r="E21" i="14"/>
  <c r="E23" i="14"/>
  <c r="E20" i="14"/>
  <c r="D38" i="2"/>
  <c r="D42" i="2"/>
  <c r="D37" i="2"/>
  <c r="D33" i="2"/>
  <c r="D32" i="2"/>
  <c r="D17" i="2"/>
  <c r="D20" i="2"/>
  <c r="F148" i="1"/>
  <c r="D23" i="21" l="1"/>
  <c r="D21" i="21"/>
  <c r="D19" i="21"/>
  <c r="D30" i="20"/>
  <c r="D29" i="20"/>
  <c r="D27" i="20"/>
  <c r="D15" i="20"/>
  <c r="D19" i="20"/>
  <c r="D22" i="19"/>
  <c r="D37" i="18"/>
  <c r="D26" i="18"/>
  <c r="D16" i="17"/>
  <c r="D33" i="16"/>
  <c r="C12" i="16"/>
  <c r="C20" i="16" s="1"/>
  <c r="C21" i="16"/>
  <c r="C14" i="16"/>
  <c r="D21" i="16"/>
  <c r="D14" i="16"/>
  <c r="C37" i="7"/>
  <c r="C38" i="7" s="1"/>
  <c r="C32" i="7"/>
  <c r="D16" i="15" l="1"/>
  <c r="D22" i="14"/>
  <c r="D23" i="14"/>
  <c r="D21" i="14"/>
  <c r="D20" i="14"/>
  <c r="E164" i="1"/>
  <c r="E121" i="1"/>
  <c r="G37" i="10" l="1"/>
  <c r="C17" i="14" l="1"/>
  <c r="E17" i="14"/>
  <c r="G36" i="3"/>
  <c r="C38" i="2"/>
  <c r="C33" i="2"/>
  <c r="C32" i="2"/>
  <c r="C17" i="2"/>
  <c r="D164" i="1" l="1"/>
  <c r="L11" i="25" l="1"/>
  <c r="F29" i="12" l="1"/>
  <c r="F31" i="12"/>
  <c r="F33" i="12"/>
  <c r="F12" i="21"/>
  <c r="G156" i="1"/>
  <c r="G160" i="1"/>
  <c r="G33" i="1"/>
  <c r="J35" i="3"/>
  <c r="J34" i="3"/>
  <c r="J39" i="7"/>
  <c r="J35" i="7"/>
  <c r="J34" i="7"/>
  <c r="J23" i="7"/>
  <c r="J24" i="7"/>
  <c r="J25" i="7"/>
  <c r="J27" i="7"/>
  <c r="J13" i="7"/>
  <c r="J14" i="7"/>
  <c r="J15" i="7"/>
  <c r="J16" i="7"/>
  <c r="J17" i="7"/>
  <c r="J12" i="7"/>
  <c r="F39" i="7"/>
  <c r="F40" i="7"/>
  <c r="F33" i="16"/>
  <c r="F22" i="16"/>
  <c r="F20" i="5"/>
  <c r="F23" i="5"/>
  <c r="F24" i="5"/>
  <c r="F25" i="5"/>
  <c r="F26" i="5"/>
  <c r="F27" i="5"/>
  <c r="F28" i="5"/>
  <c r="F30" i="5"/>
  <c r="F32" i="18"/>
  <c r="F34" i="18"/>
  <c r="F35" i="18"/>
  <c r="F22" i="4"/>
  <c r="F23" i="4"/>
  <c r="F24" i="4"/>
  <c r="F25" i="4"/>
  <c r="F26" i="4"/>
  <c r="F27" i="4"/>
  <c r="F28" i="4"/>
  <c r="F15" i="19"/>
  <c r="F17" i="19"/>
  <c r="F18" i="19"/>
  <c r="F19" i="19"/>
  <c r="F20" i="19"/>
  <c r="J40" i="9"/>
  <c r="J36" i="9"/>
  <c r="J19" i="9"/>
  <c r="J22" i="9"/>
  <c r="J23" i="9"/>
  <c r="J24" i="9"/>
  <c r="J25" i="9"/>
  <c r="J26" i="9"/>
  <c r="J28" i="9"/>
  <c r="J30" i="9"/>
  <c r="F41" i="9"/>
  <c r="F40" i="9"/>
  <c r="F38" i="9"/>
  <c r="F37" i="9"/>
  <c r="F35" i="9"/>
  <c r="F34" i="9"/>
  <c r="F19" i="9"/>
  <c r="F21" i="9"/>
  <c r="F22" i="9"/>
  <c r="F23" i="9"/>
  <c r="F24" i="9"/>
  <c r="F25" i="9"/>
  <c r="F26" i="9"/>
  <c r="F28" i="9"/>
  <c r="F29" i="9"/>
  <c r="E17" i="12" l="1"/>
  <c r="E24" i="16"/>
  <c r="E42" i="7"/>
  <c r="E22" i="14"/>
  <c r="E25" i="14" s="1"/>
  <c r="E27" i="14" s="1"/>
  <c r="H17" i="10" l="1"/>
  <c r="D21" i="19"/>
  <c r="D24" i="19" l="1"/>
  <c r="D36" i="18"/>
  <c r="E150" i="1"/>
  <c r="E119" i="1"/>
  <c r="C36" i="18" l="1"/>
  <c r="C38" i="18" l="1"/>
  <c r="I17" i="10"/>
  <c r="E17" i="9"/>
  <c r="E36" i="18"/>
  <c r="E38" i="18" s="1"/>
  <c r="E32" i="16"/>
  <c r="E35" i="16" s="1"/>
  <c r="I32" i="7"/>
  <c r="I18" i="7"/>
  <c r="F36" i="18" l="1"/>
  <c r="I42" i="7"/>
  <c r="I38" i="7"/>
  <c r="H18" i="8"/>
  <c r="C32" i="16" l="1"/>
  <c r="C35" i="16" l="1"/>
  <c r="F32" i="16"/>
  <c r="C24" i="16"/>
  <c r="F20" i="16"/>
  <c r="E154" i="1"/>
  <c r="E130" i="1"/>
  <c r="C14" i="21" l="1"/>
  <c r="I32" i="10"/>
  <c r="C17" i="10"/>
  <c r="C37" i="10" s="1"/>
  <c r="G30" i="3" l="1"/>
  <c r="F13" i="3" l="1"/>
  <c r="D41" i="2" l="1"/>
  <c r="D43" i="2" s="1"/>
  <c r="G36" i="18" l="1"/>
  <c r="E14" i="21" l="1"/>
  <c r="E15" i="21" s="1"/>
  <c r="C21" i="19" l="1"/>
  <c r="C24" i="19" s="1"/>
  <c r="D38" i="18"/>
  <c r="F105" i="1"/>
  <c r="E37" i="1"/>
  <c r="D154" i="1" l="1"/>
  <c r="F154" i="1" l="1"/>
  <c r="C40" i="10"/>
  <c r="C17" i="12" l="1"/>
  <c r="C33" i="9"/>
  <c r="D33" i="9"/>
  <c r="E36" i="3"/>
  <c r="F18" i="12" l="1"/>
  <c r="J33" i="10"/>
  <c r="F24" i="10"/>
  <c r="F13" i="20"/>
  <c r="J38" i="9"/>
  <c r="J34" i="9"/>
  <c r="F22" i="18"/>
  <c r="J32" i="5"/>
  <c r="J26" i="5"/>
  <c r="J27" i="5"/>
  <c r="J28" i="5"/>
  <c r="F14" i="17"/>
  <c r="F33" i="8"/>
  <c r="J29" i="8"/>
  <c r="J25" i="8"/>
  <c r="F28" i="8"/>
  <c r="F27" i="6"/>
  <c r="G155" i="1"/>
  <c r="I33" i="9" l="1"/>
  <c r="F37" i="18"/>
  <c r="E18" i="6"/>
  <c r="E32" i="6" s="1"/>
  <c r="F164" i="1"/>
  <c r="H33" i="9" l="1"/>
  <c r="H17" i="9"/>
  <c r="H43" i="9" s="1"/>
  <c r="D17" i="9"/>
  <c r="E32" i="1" l="1"/>
  <c r="E17" i="1"/>
  <c r="G17" i="10" l="1"/>
  <c r="G33" i="9"/>
  <c r="G17" i="9"/>
  <c r="C17" i="9"/>
  <c r="C19" i="4"/>
  <c r="G18" i="5"/>
  <c r="G31" i="5" s="1"/>
  <c r="C18" i="5"/>
  <c r="C31" i="5" s="1"/>
  <c r="C18" i="8"/>
  <c r="C32" i="8" s="1"/>
  <c r="G17" i="3"/>
  <c r="D22" i="21"/>
  <c r="C18" i="6"/>
  <c r="C32" i="6" s="1"/>
  <c r="E40" i="3" l="1"/>
  <c r="F21" i="17" l="1"/>
  <c r="D18" i="6" l="1"/>
  <c r="D32" i="6" s="1"/>
  <c r="D17" i="14"/>
  <c r="E51" i="1"/>
  <c r="E26" i="1"/>
  <c r="G18" i="8" l="1"/>
  <c r="G32" i="10" l="1"/>
  <c r="C31" i="4"/>
  <c r="C23" i="17"/>
  <c r="G40" i="3"/>
  <c r="C19" i="2"/>
  <c r="C21" i="2" s="1"/>
  <c r="D162" i="1"/>
  <c r="D148" i="1"/>
  <c r="D82" i="1"/>
  <c r="D26" i="1"/>
  <c r="C26" i="17" l="1"/>
  <c r="E32" i="12"/>
  <c r="E35" i="12" s="1"/>
  <c r="D32" i="12"/>
  <c r="C32" i="12"/>
  <c r="J24" i="3"/>
  <c r="E18" i="2"/>
  <c r="F19" i="20"/>
  <c r="F22" i="8"/>
  <c r="E45" i="1"/>
  <c r="C35" i="12" l="1"/>
  <c r="F35" i="12" s="1"/>
  <c r="F32" i="12"/>
  <c r="F22" i="19"/>
  <c r="F37" i="4"/>
  <c r="G15" i="17" l="1"/>
  <c r="G18" i="20" l="1"/>
  <c r="D23" i="17" l="1"/>
  <c r="E30" i="8"/>
  <c r="I30" i="8"/>
  <c r="I18" i="8"/>
  <c r="E17" i="10"/>
  <c r="D19" i="2"/>
  <c r="F26" i="1"/>
  <c r="E37" i="10" l="1"/>
  <c r="F17" i="10"/>
  <c r="H30" i="8"/>
  <c r="D17" i="10"/>
  <c r="D37" i="10" s="1"/>
  <c r="D40" i="10" s="1"/>
  <c r="D14" i="21"/>
  <c r="D15" i="21" s="1"/>
  <c r="D32" i="7"/>
  <c r="F102" i="1"/>
  <c r="E102" i="1"/>
  <c r="D102" i="1"/>
  <c r="G104" i="1"/>
  <c r="E40" i="1"/>
  <c r="E40" i="10" l="1"/>
  <c r="F40" i="10" s="1"/>
  <c r="F37" i="10"/>
  <c r="H35" i="8"/>
  <c r="C15" i="17" l="1"/>
  <c r="D26" i="17" l="1"/>
  <c r="G22" i="21" l="1"/>
  <c r="D17" i="12" l="1"/>
  <c r="D35" i="12" s="1"/>
  <c r="E15" i="24"/>
  <c r="D25" i="21"/>
  <c r="D27" i="21" s="1"/>
  <c r="H32" i="10"/>
  <c r="D18" i="20"/>
  <c r="D22" i="20" s="1"/>
  <c r="H37" i="10" l="1"/>
  <c r="H40" i="10" s="1"/>
  <c r="D38" i="12"/>
  <c r="D33" i="20"/>
  <c r="D35" i="20" s="1"/>
  <c r="D31" i="4"/>
  <c r="D19" i="4"/>
  <c r="D25" i="18"/>
  <c r="D29" i="18" s="1"/>
  <c r="H18" i="5"/>
  <c r="H31" i="5" s="1"/>
  <c r="H35" i="5" s="1"/>
  <c r="D18" i="5"/>
  <c r="D31" i="5" s="1"/>
  <c r="D35" i="5" s="1"/>
  <c r="E15" i="17"/>
  <c r="D15" i="17"/>
  <c r="H32" i="8"/>
  <c r="D18" i="8"/>
  <c r="E18" i="8"/>
  <c r="E37" i="16"/>
  <c r="D32" i="16"/>
  <c r="D35" i="16" s="1"/>
  <c r="D20" i="16"/>
  <c r="H32" i="7"/>
  <c r="H18" i="7"/>
  <c r="D18" i="7"/>
  <c r="C18" i="7"/>
  <c r="D18" i="17" l="1"/>
  <c r="D28" i="17" s="1"/>
  <c r="H38" i="7"/>
  <c r="D42" i="7"/>
  <c r="D38" i="7"/>
  <c r="F38" i="7"/>
  <c r="C42" i="7"/>
  <c r="D32" i="8"/>
  <c r="D35" i="8" s="1"/>
  <c r="H42" i="7"/>
  <c r="D43" i="9"/>
  <c r="D36" i="4"/>
  <c r="D39" i="4" s="1"/>
  <c r="D40" i="18"/>
  <c r="D24" i="16"/>
  <c r="D37" i="16" s="1"/>
  <c r="D15" i="15"/>
  <c r="D30" i="6"/>
  <c r="D25" i="14"/>
  <c r="H30" i="3"/>
  <c r="H17" i="3"/>
  <c r="D17" i="3"/>
  <c r="D36" i="3" s="1"/>
  <c r="D40" i="3" s="1"/>
  <c r="H36" i="3" l="1"/>
  <c r="H40" i="3" s="1"/>
  <c r="D18" i="15"/>
  <c r="D35" i="6"/>
  <c r="D27" i="14"/>
  <c r="E162" i="1"/>
  <c r="E152" i="1"/>
  <c r="E141" i="1"/>
  <c r="E138" i="1"/>
  <c r="E135" i="1"/>
  <c r="E113" i="1"/>
  <c r="E110" i="1"/>
  <c r="E105" i="1"/>
  <c r="E90" i="1"/>
  <c r="E82" i="1"/>
  <c r="E71" i="1"/>
  <c r="E74" i="1"/>
  <c r="E148" i="1"/>
  <c r="E53" i="1"/>
  <c r="E47" i="1"/>
  <c r="E15" i="1"/>
  <c r="E10" i="1"/>
  <c r="E80" i="1" l="1"/>
  <c r="E123" i="1"/>
  <c r="E144" i="1"/>
  <c r="E170" i="1"/>
  <c r="E24" i="1"/>
  <c r="E58" i="1"/>
  <c r="F18" i="18"/>
  <c r="F17" i="18"/>
  <c r="E124" i="1" l="1"/>
  <c r="E171" i="1" s="1"/>
  <c r="E186" i="1" s="1"/>
  <c r="I17" i="3"/>
  <c r="F19" i="21" l="1"/>
  <c r="E22" i="21"/>
  <c r="E19" i="4"/>
  <c r="C22" i="21" l="1"/>
  <c r="C25" i="21" s="1"/>
  <c r="F17" i="21"/>
  <c r="E30" i="6"/>
  <c r="D10" i="1" l="1"/>
  <c r="F10" i="1"/>
  <c r="D15" i="1"/>
  <c r="F15" i="1"/>
  <c r="D17" i="1"/>
  <c r="F17" i="1"/>
  <c r="G27" i="1"/>
  <c r="D32" i="1"/>
  <c r="G32" i="1" s="1"/>
  <c r="F32" i="1"/>
  <c r="D37" i="1"/>
  <c r="F37" i="1"/>
  <c r="F40" i="1"/>
  <c r="D45" i="1"/>
  <c r="F45" i="1"/>
  <c r="D47" i="1"/>
  <c r="F47" i="1"/>
  <c r="D51" i="1"/>
  <c r="F51" i="1"/>
  <c r="D53" i="1"/>
  <c r="F53" i="1"/>
  <c r="G54" i="1"/>
  <c r="D71" i="1"/>
  <c r="F71" i="1"/>
  <c r="G72" i="1"/>
  <c r="D74" i="1"/>
  <c r="F74" i="1"/>
  <c r="G75" i="1"/>
  <c r="G76" i="1"/>
  <c r="G77" i="1"/>
  <c r="G78" i="1"/>
  <c r="F82" i="1"/>
  <c r="G83" i="1"/>
  <c r="G84" i="1"/>
  <c r="G85" i="1"/>
  <c r="G89" i="1"/>
  <c r="D90" i="1"/>
  <c r="F90" i="1"/>
  <c r="G92" i="1"/>
  <c r="G93" i="1"/>
  <c r="G94" i="1"/>
  <c r="G95" i="1"/>
  <c r="G96" i="1"/>
  <c r="G97" i="1"/>
  <c r="G98" i="1"/>
  <c r="G99" i="1"/>
  <c r="G100" i="1"/>
  <c r="G101" i="1"/>
  <c r="D105" i="1"/>
  <c r="G105" i="1" s="1"/>
  <c r="G109" i="1"/>
  <c r="D110" i="1"/>
  <c r="F110" i="1"/>
  <c r="D113" i="1"/>
  <c r="F113" i="1"/>
  <c r="G114" i="1"/>
  <c r="G116" i="1"/>
  <c r="G117" i="1"/>
  <c r="G118" i="1"/>
  <c r="D119" i="1"/>
  <c r="D121" i="1"/>
  <c r="F121" i="1"/>
  <c r="D130" i="1"/>
  <c r="F130" i="1"/>
  <c r="G131" i="1"/>
  <c r="G132" i="1"/>
  <c r="D135" i="1"/>
  <c r="F135" i="1"/>
  <c r="G137" i="1"/>
  <c r="D138" i="1"/>
  <c r="F138" i="1"/>
  <c r="D141" i="1"/>
  <c r="F141" i="1"/>
  <c r="G147" i="1"/>
  <c r="D150" i="1"/>
  <c r="F150" i="1"/>
  <c r="D152" i="1"/>
  <c r="F152" i="1"/>
  <c r="G153" i="1"/>
  <c r="F162" i="1"/>
  <c r="G163" i="1"/>
  <c r="G165" i="1"/>
  <c r="D170" i="1" l="1"/>
  <c r="F170" i="1"/>
  <c r="G164" i="1"/>
  <c r="G53" i="1"/>
  <c r="G135" i="1"/>
  <c r="F144" i="1"/>
  <c r="G82" i="1"/>
  <c r="D58" i="1"/>
  <c r="G130" i="1"/>
  <c r="F80" i="1"/>
  <c r="D80" i="1"/>
  <c r="D24" i="1"/>
  <c r="G154" i="1"/>
  <c r="D144" i="1"/>
  <c r="G90" i="1"/>
  <c r="D42" i="1"/>
  <c r="G26" i="1"/>
  <c r="D123" i="1"/>
  <c r="F42" i="1"/>
  <c r="G152" i="1"/>
  <c r="G148" i="1"/>
  <c r="G113" i="1"/>
  <c r="F123" i="1"/>
  <c r="G74" i="1"/>
  <c r="F24" i="1"/>
  <c r="G71" i="1"/>
  <c r="F58" i="1"/>
  <c r="G162" i="1"/>
  <c r="G102" i="1"/>
  <c r="C15" i="21"/>
  <c r="F15" i="21" l="1"/>
  <c r="F14" i="21"/>
  <c r="F59" i="1"/>
  <c r="G144" i="1"/>
  <c r="D59" i="1"/>
  <c r="D184" i="1" s="1"/>
  <c r="G170" i="1"/>
  <c r="G80" i="1"/>
  <c r="G123" i="1"/>
  <c r="D124" i="1"/>
  <c r="D171" i="1" s="1"/>
  <c r="D186" i="1" s="1"/>
  <c r="G42" i="1"/>
  <c r="F124" i="1"/>
  <c r="F171" i="1" s="1"/>
  <c r="G58" i="1"/>
  <c r="C36" i="3"/>
  <c r="J31" i="3"/>
  <c r="I30" i="3"/>
  <c r="C22" i="14"/>
  <c r="C25" i="14" s="1"/>
  <c r="J30" i="3" l="1"/>
  <c r="I36" i="3"/>
  <c r="I40" i="3" s="1"/>
  <c r="F186" i="1"/>
  <c r="G186" i="1" s="1"/>
  <c r="D189" i="1"/>
  <c r="C27" i="14"/>
  <c r="D174" i="1"/>
  <c r="G124" i="1"/>
  <c r="F184" i="1"/>
  <c r="G59" i="1"/>
  <c r="J19" i="25"/>
  <c r="I19" i="25"/>
  <c r="G19" i="25"/>
  <c r="F19" i="25"/>
  <c r="D19" i="25"/>
  <c r="C19" i="25"/>
  <c r="L18" i="25"/>
  <c r="K18" i="25"/>
  <c r="H18" i="25"/>
  <c r="E18" i="25"/>
  <c r="L17" i="25"/>
  <c r="K17" i="25"/>
  <c r="H17" i="25"/>
  <c r="E17" i="25"/>
  <c r="L16" i="25"/>
  <c r="K16" i="25"/>
  <c r="H16" i="25"/>
  <c r="E16" i="25"/>
  <c r="L15" i="25"/>
  <c r="K15" i="25"/>
  <c r="H15" i="25"/>
  <c r="E15" i="25"/>
  <c r="L14" i="25"/>
  <c r="K14" i="25"/>
  <c r="H14" i="25"/>
  <c r="E14" i="25"/>
  <c r="L13" i="25"/>
  <c r="K13" i="25"/>
  <c r="H13" i="25"/>
  <c r="E13" i="25"/>
  <c r="L12" i="25"/>
  <c r="K12" i="25"/>
  <c r="H12" i="25"/>
  <c r="E12" i="25"/>
  <c r="K11" i="25"/>
  <c r="H11" i="25"/>
  <c r="E11" i="25"/>
  <c r="G171" i="1" l="1"/>
  <c r="F189" i="1"/>
  <c r="G189" i="1" s="1"/>
  <c r="F174" i="1"/>
  <c r="G174" i="1" s="1"/>
  <c r="M18" i="25"/>
  <c r="M15" i="25"/>
  <c r="G184" i="1"/>
  <c r="L19" i="25"/>
  <c r="M11" i="25"/>
  <c r="M13" i="25"/>
  <c r="M16" i="25"/>
  <c r="H19" i="25"/>
  <c r="M17" i="25"/>
  <c r="M14" i="25"/>
  <c r="K19" i="25"/>
  <c r="M12" i="25"/>
  <c r="E19" i="25"/>
  <c r="E33" i="9"/>
  <c r="F39" i="9" s="1"/>
  <c r="M19" i="25" l="1"/>
  <c r="C41" i="2"/>
  <c r="C43" i="2" s="1"/>
  <c r="G37" i="16"/>
  <c r="G18" i="7"/>
  <c r="G32" i="7"/>
  <c r="J32" i="7" s="1"/>
  <c r="G38" i="7" l="1"/>
  <c r="J38" i="7" s="1"/>
  <c r="G42" i="7"/>
  <c r="L41" i="7" s="1"/>
  <c r="C38" i="12" l="1"/>
  <c r="E38" i="12"/>
  <c r="F15" i="24"/>
  <c r="D15" i="24"/>
  <c r="J34" i="10"/>
  <c r="J33" i="9"/>
  <c r="F33" i="9"/>
  <c r="I17" i="9"/>
  <c r="J39" i="9" s="1"/>
  <c r="C43" i="9"/>
  <c r="F18" i="9"/>
  <c r="E43" i="9" l="1"/>
  <c r="I43" i="9"/>
  <c r="G43" i="9"/>
  <c r="F20" i="4"/>
  <c r="F32" i="4"/>
  <c r="F34" i="4"/>
  <c r="E18" i="5"/>
  <c r="E31" i="5" s="1"/>
  <c r="F19" i="6" l="1"/>
  <c r="J18" i="3" l="1"/>
  <c r="F41" i="2"/>
  <c r="E25" i="21" l="1"/>
  <c r="I37" i="10" l="1"/>
  <c r="F21" i="18"/>
  <c r="L42" i="7"/>
  <c r="C27" i="21"/>
  <c r="F21" i="14"/>
  <c r="F20" i="14"/>
  <c r="F15" i="14"/>
  <c r="F14" i="14"/>
  <c r="C27" i="2"/>
  <c r="C29" i="2" s="1"/>
  <c r="E27" i="21"/>
  <c r="J19" i="10"/>
  <c r="J18" i="10"/>
  <c r="G25" i="21"/>
  <c r="G27" i="21" s="1"/>
  <c r="E31" i="4"/>
  <c r="E35" i="5"/>
  <c r="G18" i="17"/>
  <c r="F17" i="12"/>
  <c r="G15" i="15"/>
  <c r="G18" i="15" s="1"/>
  <c r="E15" i="15"/>
  <c r="E18" i="15" s="1"/>
  <c r="C15" i="15"/>
  <c r="C18" i="15" s="1"/>
  <c r="F23" i="21"/>
  <c r="F16" i="17"/>
  <c r="F33" i="6"/>
  <c r="G25" i="18"/>
  <c r="G29" i="18" s="1"/>
  <c r="F38" i="3"/>
  <c r="G21" i="19"/>
  <c r="G24" i="19" s="1"/>
  <c r="G15" i="24"/>
  <c r="G13" i="24"/>
  <c r="G12" i="24"/>
  <c r="F16" i="15"/>
  <c r="D27" i="2"/>
  <c r="E26" i="2"/>
  <c r="E23" i="2"/>
  <c r="E18" i="20"/>
  <c r="C18" i="20"/>
  <c r="C22" i="20" s="1"/>
  <c r="G22" i="14"/>
  <c r="E21" i="19"/>
  <c r="E24" i="19" s="1"/>
  <c r="F26" i="8"/>
  <c r="F24" i="8"/>
  <c r="L43" i="7"/>
  <c r="E40" i="2"/>
  <c r="F12" i="18"/>
  <c r="G22" i="20"/>
  <c r="G30" i="20"/>
  <c r="G33" i="20" s="1"/>
  <c r="F43" i="2"/>
  <c r="F19" i="2"/>
  <c r="F21" i="2" s="1"/>
  <c r="F29" i="2"/>
  <c r="F21" i="12"/>
  <c r="F22" i="12"/>
  <c r="F23" i="12"/>
  <c r="F25" i="12"/>
  <c r="F12" i="12"/>
  <c r="E33" i="20"/>
  <c r="F17" i="20"/>
  <c r="E25" i="18"/>
  <c r="E29" i="18" s="1"/>
  <c r="G38" i="18"/>
  <c r="I31" i="5"/>
  <c r="I35" i="5" s="1"/>
  <c r="E18" i="17"/>
  <c r="I32" i="8"/>
  <c r="C35" i="8"/>
  <c r="F36" i="3"/>
  <c r="E24" i="2"/>
  <c r="D21" i="2"/>
  <c r="F15" i="18"/>
  <c r="G35" i="5"/>
  <c r="J17" i="5"/>
  <c r="J28" i="8"/>
  <c r="F15" i="8"/>
  <c r="F22" i="14"/>
  <c r="F14" i="15"/>
  <c r="J38" i="10"/>
  <c r="C30" i="20"/>
  <c r="C33" i="20" s="1"/>
  <c r="C25" i="18"/>
  <c r="C29" i="18" s="1"/>
  <c r="F26" i="18"/>
  <c r="F32" i="5"/>
  <c r="F18" i="5"/>
  <c r="E23" i="17"/>
  <c r="C18" i="17"/>
  <c r="G32" i="8"/>
  <c r="G35" i="8" s="1"/>
  <c r="J28" i="10"/>
  <c r="F15" i="5"/>
  <c r="F14" i="5"/>
  <c r="F16" i="6"/>
  <c r="F17" i="6"/>
  <c r="E20" i="2"/>
  <c r="F21" i="21"/>
  <c r="F13" i="18"/>
  <c r="F14" i="6"/>
  <c r="F15" i="6"/>
  <c r="F23" i="6"/>
  <c r="F25" i="6"/>
  <c r="F13" i="6"/>
  <c r="J13" i="3"/>
  <c r="J14" i="3"/>
  <c r="J15" i="3"/>
  <c r="J16" i="3"/>
  <c r="J20" i="3"/>
  <c r="J21" i="3"/>
  <c r="J22" i="3"/>
  <c r="J23" i="3"/>
  <c r="J25" i="3"/>
  <c r="J27" i="3"/>
  <c r="J33" i="3"/>
  <c r="J12" i="3"/>
  <c r="F14" i="3"/>
  <c r="F15" i="3"/>
  <c r="F16" i="3"/>
  <c r="F12" i="3"/>
  <c r="F15" i="4"/>
  <c r="F16" i="4"/>
  <c r="F17" i="4"/>
  <c r="F18" i="4"/>
  <c r="F14" i="4"/>
  <c r="F20" i="21"/>
  <c r="F18" i="21"/>
  <c r="F31" i="20"/>
  <c r="F29" i="20"/>
  <c r="F28" i="20"/>
  <c r="F27" i="20"/>
  <c r="F26" i="20"/>
  <c r="F25" i="20"/>
  <c r="F16" i="20"/>
  <c r="F15" i="20"/>
  <c r="F14" i="20"/>
  <c r="F14" i="19"/>
  <c r="F31" i="18"/>
  <c r="F20" i="18"/>
  <c r="F19" i="18"/>
  <c r="F13" i="17"/>
  <c r="F12" i="17"/>
  <c r="F13" i="15"/>
  <c r="J36" i="10"/>
  <c r="J35" i="10"/>
  <c r="J30" i="10"/>
  <c r="J26" i="10"/>
  <c r="J25" i="10"/>
  <c r="J24" i="10"/>
  <c r="J23" i="10"/>
  <c r="J22" i="10"/>
  <c r="J16" i="10"/>
  <c r="J15" i="10"/>
  <c r="J14" i="10"/>
  <c r="J13" i="10"/>
  <c r="J12" i="10"/>
  <c r="F16" i="9"/>
  <c r="F15" i="9"/>
  <c r="F14" i="9"/>
  <c r="F13" i="9"/>
  <c r="F12" i="9"/>
  <c r="J25" i="5"/>
  <c r="J24" i="5"/>
  <c r="J23" i="5"/>
  <c r="J19" i="5"/>
  <c r="F19" i="5"/>
  <c r="F17" i="5"/>
  <c r="J16" i="5"/>
  <c r="F16" i="5"/>
  <c r="J14" i="5"/>
  <c r="J13" i="5"/>
  <c r="F13" i="5"/>
  <c r="J12" i="5"/>
  <c r="F12" i="5"/>
  <c r="J26" i="8"/>
  <c r="J24" i="8"/>
  <c r="J23" i="8"/>
  <c r="J22" i="8"/>
  <c r="J20" i="8"/>
  <c r="F20" i="8"/>
  <c r="J19" i="8"/>
  <c r="F17" i="8"/>
  <c r="F16" i="8"/>
  <c r="F14" i="8"/>
  <c r="F13" i="8"/>
  <c r="F12" i="8"/>
  <c r="E39" i="2"/>
  <c r="E38" i="2"/>
  <c r="E37" i="2"/>
  <c r="E36" i="2"/>
  <c r="E35" i="2"/>
  <c r="E34" i="2"/>
  <c r="E33" i="2"/>
  <c r="E17" i="2"/>
  <c r="E16" i="2"/>
  <c r="E15" i="2"/>
  <c r="E14" i="2"/>
  <c r="E13" i="2"/>
  <c r="E12" i="2"/>
  <c r="F16" i="12"/>
  <c r="F15" i="12"/>
  <c r="F14" i="12"/>
  <c r="F13" i="12"/>
  <c r="C40" i="3"/>
  <c r="E32" i="2"/>
  <c r="J18" i="8"/>
  <c r="E32" i="8"/>
  <c r="F22" i="21"/>
  <c r="F18" i="8"/>
  <c r="J12" i="9"/>
  <c r="J15" i="9"/>
  <c r="J14" i="9"/>
  <c r="J13" i="9"/>
  <c r="J16" i="9"/>
  <c r="J18" i="9"/>
  <c r="J17" i="9"/>
  <c r="J32" i="9"/>
  <c r="E26" i="17" l="1"/>
  <c r="F26" i="17" s="1"/>
  <c r="F23" i="17"/>
  <c r="C35" i="20"/>
  <c r="E36" i="4"/>
  <c r="E39" i="4" s="1"/>
  <c r="F30" i="20"/>
  <c r="F25" i="14"/>
  <c r="C37" i="16"/>
  <c r="J17" i="3"/>
  <c r="F32" i="8"/>
  <c r="F25" i="18"/>
  <c r="F20" i="20"/>
  <c r="F21" i="19"/>
  <c r="F31" i="4"/>
  <c r="C36" i="4"/>
  <c r="C39" i="4" s="1"/>
  <c r="C40" i="18"/>
  <c r="F29" i="18"/>
  <c r="C28" i="17"/>
  <c r="F18" i="15"/>
  <c r="F15" i="15"/>
  <c r="F17" i="14"/>
  <c r="J40" i="3"/>
  <c r="C30" i="2"/>
  <c r="C44" i="2" s="1"/>
  <c r="E21" i="2"/>
  <c r="F30" i="2"/>
  <c r="F45" i="2" s="1"/>
  <c r="E41" i="2"/>
  <c r="E43" i="2"/>
  <c r="E19" i="2"/>
  <c r="J42" i="7"/>
  <c r="J32" i="10"/>
  <c r="E22" i="20"/>
  <c r="F22" i="20" s="1"/>
  <c r="F18" i="20"/>
  <c r="D29" i="2"/>
  <c r="E29" i="2" s="1"/>
  <c r="F43" i="9"/>
  <c r="F17" i="9"/>
  <c r="F24" i="19"/>
  <c r="F19" i="4"/>
  <c r="G40" i="18"/>
  <c r="J18" i="5"/>
  <c r="C35" i="5"/>
  <c r="E35" i="8"/>
  <c r="C35" i="6"/>
  <c r="G35" i="20"/>
  <c r="E27" i="2"/>
  <c r="E42" i="2"/>
  <c r="F27" i="21"/>
  <c r="F25" i="21"/>
  <c r="I40" i="10"/>
  <c r="F33" i="20"/>
  <c r="E40" i="18"/>
  <c r="F38" i="18"/>
  <c r="J31" i="5"/>
  <c r="E28" i="17"/>
  <c r="F18" i="17"/>
  <c r="F15" i="17"/>
  <c r="I35" i="8"/>
  <c r="J32" i="8"/>
  <c r="F39" i="4" l="1"/>
  <c r="F27" i="14"/>
  <c r="F35" i="16"/>
  <c r="F40" i="18"/>
  <c r="F36" i="4"/>
  <c r="F28" i="17"/>
  <c r="F35" i="8"/>
  <c r="J36" i="3"/>
  <c r="F40" i="3"/>
  <c r="D30" i="2"/>
  <c r="E30" i="2" s="1"/>
  <c r="F24" i="16"/>
  <c r="F37" i="16"/>
  <c r="F42" i="7"/>
  <c r="E35" i="20"/>
  <c r="F35" i="20" s="1"/>
  <c r="J43" i="9"/>
  <c r="F31" i="5"/>
  <c r="F38" i="12"/>
  <c r="J35" i="5"/>
  <c r="J35" i="8"/>
  <c r="F35" i="5" l="1"/>
  <c r="D44" i="2"/>
  <c r="E44" i="2" s="1"/>
  <c r="E42" i="1"/>
  <c r="E59" i="1" s="1"/>
  <c r="E174" i="1" l="1"/>
  <c r="E184" i="1"/>
  <c r="E189" i="1" s="1"/>
  <c r="J17" i="10"/>
  <c r="J37" i="10"/>
  <c r="G40" i="10" l="1"/>
  <c r="J40" i="10" l="1"/>
  <c r="F18" i="6"/>
  <c r="F32" i="6"/>
  <c r="E35" i="6" l="1"/>
  <c r="F35" i="6" s="1"/>
</calcChain>
</file>

<file path=xl/comments1.xml><?xml version="1.0" encoding="utf-8"?>
<comments xmlns="http://schemas.openxmlformats.org/spreadsheetml/2006/main">
  <authors>
    <author>Десислава Иванова</author>
  </authors>
  <commentList>
    <comment ref="G37" authorId="0" shapeId="0">
      <text>
        <r>
          <rPr>
            <b/>
            <sz val="9"/>
            <color indexed="81"/>
            <rFont val="Tahoma"/>
            <family val="2"/>
            <charset val="204"/>
          </rPr>
          <t>Десислава Иванова: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<sst xmlns="http://schemas.openxmlformats.org/spreadsheetml/2006/main" count="1444" uniqueCount="502">
  <si>
    <t>к.4/к.3</t>
  </si>
  <si>
    <t>§</t>
  </si>
  <si>
    <t>Наименование</t>
  </si>
  <si>
    <t>Общински такси</t>
  </si>
  <si>
    <t xml:space="preserve">за битови отпадъци </t>
  </si>
  <si>
    <t>за технически услуги</t>
  </si>
  <si>
    <t>Приходи от концесии</t>
  </si>
  <si>
    <t>за административни услуги</t>
  </si>
  <si>
    <t>за откупуване на гробни места</t>
  </si>
  <si>
    <t>%</t>
  </si>
  <si>
    <t>за притежаване на куче</t>
  </si>
  <si>
    <t>ВСИЧКО ПРИХОДИ ЗА МЕСТНИ ДЕЙНОСТИ:</t>
  </si>
  <si>
    <t>Държавни дейности</t>
  </si>
  <si>
    <t>Местни дейности</t>
  </si>
  <si>
    <t>§ 01-00</t>
  </si>
  <si>
    <t>§ 02-00</t>
  </si>
  <si>
    <t>§ 05-51</t>
  </si>
  <si>
    <t>§ 05-60</t>
  </si>
  <si>
    <t>§ 05-80</t>
  </si>
  <si>
    <t>§ 10-00</t>
  </si>
  <si>
    <t>Издръжка</t>
  </si>
  <si>
    <t>§ 10-13</t>
  </si>
  <si>
    <t>постелен инвентар и облекло</t>
  </si>
  <si>
    <t>§ 10-14</t>
  </si>
  <si>
    <t>§ 10-15</t>
  </si>
  <si>
    <t>материали</t>
  </si>
  <si>
    <t>§ 10-16</t>
  </si>
  <si>
    <t>§ 10-20</t>
  </si>
  <si>
    <t xml:space="preserve"> разходи за външни услуги</t>
  </si>
  <si>
    <t>§ 10-30</t>
  </si>
  <si>
    <t>текущ ремонт</t>
  </si>
  <si>
    <t>§ 10-51</t>
  </si>
  <si>
    <t>командировки в страната</t>
  </si>
  <si>
    <t>§ 10-52</t>
  </si>
  <si>
    <t>командировки в чужбина</t>
  </si>
  <si>
    <t>§ 10-62</t>
  </si>
  <si>
    <t>разходи за застраховки</t>
  </si>
  <si>
    <t>§ 10-92</t>
  </si>
  <si>
    <t>§ 10-98</t>
  </si>
  <si>
    <t>§ 42-00</t>
  </si>
  <si>
    <t>§ 46-00</t>
  </si>
  <si>
    <t>§ 05-52</t>
  </si>
  <si>
    <t>§ 10-11</t>
  </si>
  <si>
    <t>храна</t>
  </si>
  <si>
    <t>§ 40-00</t>
  </si>
  <si>
    <t>Стипендии</t>
  </si>
  <si>
    <t>§ 10-12</t>
  </si>
  <si>
    <t>медикаменти</t>
  </si>
  <si>
    <t>§ 45-00</t>
  </si>
  <si>
    <t>§ 43-00</t>
  </si>
  <si>
    <t>Всичко за функция:</t>
  </si>
  <si>
    <t>Разходи за лихви</t>
  </si>
  <si>
    <t>ред</t>
  </si>
  <si>
    <t>по</t>
  </si>
  <si>
    <t>разходи за външни услуги</t>
  </si>
  <si>
    <t>ВСИЧКО ПРИХОДИ ЗА ДЪРЖАВНИ ДЕЙНОСТИ:</t>
  </si>
  <si>
    <t>1.</t>
  </si>
  <si>
    <t xml:space="preserve"> ВСИЧКО ПРИХОДИ ЗА МЕСТНИ ДЕЙНОСТИ:</t>
  </si>
  <si>
    <t>2.</t>
  </si>
  <si>
    <t>Общи държавни служби</t>
  </si>
  <si>
    <t>Здравеопазване</t>
  </si>
  <si>
    <t>Образование</t>
  </si>
  <si>
    <t xml:space="preserve">Приложение № 1 </t>
  </si>
  <si>
    <t>№</t>
  </si>
  <si>
    <t>І. Държавни дейности</t>
  </si>
  <si>
    <t>І. Местни дейности</t>
  </si>
  <si>
    <t>РАЗХОДИ ПО БЮДЖЕТНИ ФУНКЦИИ</t>
  </si>
  <si>
    <t xml:space="preserve">Отбрана и сигурност </t>
  </si>
  <si>
    <t>Икономически дейности и услуги</t>
  </si>
  <si>
    <t>ІІ. Дофинансиране с местни приходи</t>
  </si>
  <si>
    <t>ІІ. Всичко дофинансиране:</t>
  </si>
  <si>
    <t>Всичко разходи:</t>
  </si>
  <si>
    <t xml:space="preserve"> </t>
  </si>
  <si>
    <t xml:space="preserve">            </t>
  </si>
  <si>
    <t>Общинска администрация</t>
  </si>
  <si>
    <t>Общински съвет</t>
  </si>
  <si>
    <t>Детски ясли</t>
  </si>
  <si>
    <t>Домове за стари хора</t>
  </si>
  <si>
    <t>Програми за временна заетост</t>
  </si>
  <si>
    <t>ФУНКЦИЯ "ЗДРАВЕОПАЗВАНЕ"</t>
  </si>
  <si>
    <t>Защитени жилища</t>
  </si>
  <si>
    <t>ФУНКЦИЯ "СОЦИАЛНО ОСИГУРЯВАНЕ, ПОДПОМАГАНЕ И ГРИЖИ"</t>
  </si>
  <si>
    <t>ФУНКЦИЯ "ОБРАЗОВАНИЕ"</t>
  </si>
  <si>
    <t xml:space="preserve">  РЕКАПИТУЛАЦИЯ </t>
  </si>
  <si>
    <t>ІІ. Местни дейности</t>
  </si>
  <si>
    <t xml:space="preserve">   РЕКАПИТУЛАЦИЯ  </t>
  </si>
  <si>
    <t>Читалища</t>
  </si>
  <si>
    <t>Библиотеки с регионален характер</t>
  </si>
  <si>
    <t>Оркестри и ансамбли</t>
  </si>
  <si>
    <t>Радиотранслационни възли</t>
  </si>
  <si>
    <t>Обредни домове и зали</t>
  </si>
  <si>
    <t>ФУНКЦИЯ " ИКОНОМИЧЕСКИ ДЕЙНОСТИ И УСЛУГИ"</t>
  </si>
  <si>
    <t>Осветление на улици и площади</t>
  </si>
  <si>
    <t>Озеленяване</t>
  </si>
  <si>
    <t>Чистота</t>
  </si>
  <si>
    <t xml:space="preserve">  РЕКАПИТУЛАЦИЯ  </t>
  </si>
  <si>
    <t>ФУНКЦИЯ "ОТБРАНА  И  СИГУРНОСТ"</t>
  </si>
  <si>
    <t>Отбранително мобилизационна подготовка</t>
  </si>
  <si>
    <t>ФУНКЦИЯ "ОБЩИ ДЪРЖАВНИ СЛУЖБИ"</t>
  </si>
  <si>
    <t xml:space="preserve">Общежития </t>
  </si>
  <si>
    <t>Други дейности по културата</t>
  </si>
  <si>
    <t>Други дейности по образованието</t>
  </si>
  <si>
    <t>Всичко разходи за държавни  дейности:</t>
  </si>
  <si>
    <t>Други дейности по здравеопазването</t>
  </si>
  <si>
    <t>Други дейности по вътрешната сигурност</t>
  </si>
  <si>
    <t>Други дейности по икономиката</t>
  </si>
  <si>
    <t>Дом за възрастни с физически увреждания</t>
  </si>
  <si>
    <t>Зоопаркове</t>
  </si>
  <si>
    <t>А. Приходи за делегирани държавни дейности</t>
  </si>
  <si>
    <t>Б. Приходи за местни дейности</t>
  </si>
  <si>
    <t>1. Патентен  данък</t>
  </si>
  <si>
    <t>3. Неданъчни приходи</t>
  </si>
  <si>
    <t>ОБЩО ПРИХОДИ ПО БЮДЖЕТА (А+Б):</t>
  </si>
  <si>
    <t xml:space="preserve">                              Приложение № 5</t>
  </si>
  <si>
    <t xml:space="preserve">            Приложение № 8</t>
  </si>
  <si>
    <t>Всичко  за  функция :</t>
  </si>
  <si>
    <t>Всичко разходи :</t>
  </si>
  <si>
    <t>Всичко за функция :</t>
  </si>
  <si>
    <t>І. Всичко разходи за държавни  дейности:</t>
  </si>
  <si>
    <t xml:space="preserve">                                                          </t>
  </si>
  <si>
    <t>Центрове за обществена подкрепа</t>
  </si>
  <si>
    <t>Центрове за настаняване от семеен тип</t>
  </si>
  <si>
    <t>Всичко неданъчни приходи:</t>
  </si>
  <si>
    <t>Всичко операции с финансови активи и пасиви:</t>
  </si>
  <si>
    <t xml:space="preserve">Всичко за функциите (І+ІІ+ІІІ): </t>
  </si>
  <si>
    <t xml:space="preserve">Всичко за функция (І+ІІ): </t>
  </si>
  <si>
    <t xml:space="preserve">                Приложение № 5.1</t>
  </si>
  <si>
    <t xml:space="preserve">               Приложение № 4.1</t>
  </si>
  <si>
    <t xml:space="preserve">               Приложение № 3.1</t>
  </si>
  <si>
    <t xml:space="preserve">                Приложение № 6.1</t>
  </si>
  <si>
    <t xml:space="preserve">                Приложение № 7.1</t>
  </si>
  <si>
    <t>Всичко за функция (І+ІІ):</t>
  </si>
  <si>
    <t xml:space="preserve">  Приложение № 8.1</t>
  </si>
  <si>
    <t xml:space="preserve">                Приложение № 9.1</t>
  </si>
  <si>
    <t xml:space="preserve">              Приложение № 10.1</t>
  </si>
  <si>
    <t>Капиталови разходи:</t>
  </si>
  <si>
    <t xml:space="preserve">Капиталови разходи: </t>
  </si>
  <si>
    <t>по трудови и служебни правоотношения</t>
  </si>
  <si>
    <t xml:space="preserve">Заплати и възнаграждения за персонал нает  </t>
  </si>
  <si>
    <t>Други възнаграждения и плащания</t>
  </si>
  <si>
    <t>Осигурителни вноски от работодател за ДОО</t>
  </si>
  <si>
    <t>Здравно-осигурителни вноски от работодател</t>
  </si>
  <si>
    <t>Вноски за допълн. задължително осигуряване</t>
  </si>
  <si>
    <t>учебни разходи и книги за библиотеки</t>
  </si>
  <si>
    <t>вода, горива и енергия</t>
  </si>
  <si>
    <t>глоби, неуст. нак. лихви и съдебни обезщетения</t>
  </si>
  <si>
    <t>други некл. в други параграфи и подпараграфи</t>
  </si>
  <si>
    <t>Обезщетения и помощи за домакинства</t>
  </si>
  <si>
    <t>Разходи за чл. вн. и уч. в нетърг. организации</t>
  </si>
  <si>
    <t>ІІ. Всичко разходи за местни дейности:</t>
  </si>
  <si>
    <t>Приложение № 3</t>
  </si>
  <si>
    <t>Социално осигуряване, подпомагане и грижи</t>
  </si>
  <si>
    <t>Всичко разходи за държавни дейности (І+ІІ):</t>
  </si>
  <si>
    <t>ІІІ. Всичко разходи за местни  дейности:</t>
  </si>
  <si>
    <t>Учителски пенсионен фонд</t>
  </si>
  <si>
    <t>І. Всичко разходи за държавни дейности:</t>
  </si>
  <si>
    <t>Домашен соц. патронаж, трапезарии и др. услуги</t>
  </si>
  <si>
    <t>ФУНКЦИЯ "ЖИЛИЩНО СРОИТЕЛСТВО, БКС И ОПАЗВАНЕ НА ОКОЛНАТА СРЕДА"</t>
  </si>
  <si>
    <t xml:space="preserve">Управление, контрол и регулиране на дейности </t>
  </si>
  <si>
    <t xml:space="preserve"> по  жилищно стр-во и териториално развитие</t>
  </si>
  <si>
    <t>Служби и дейн. по поддърж .рем. и изгр. пътища</t>
  </si>
  <si>
    <t>І.Всичко разходи за държавни дейности:</t>
  </si>
  <si>
    <t>Субсидии на нефинансови предприятия</t>
  </si>
  <si>
    <t>Данък върху доходите на физическите лица</t>
  </si>
  <si>
    <t>данък върху недвижими имоти</t>
  </si>
  <si>
    <t>данък върху превозните средства</t>
  </si>
  <si>
    <t>Приходи и доходи от собственост</t>
  </si>
  <si>
    <t>нетни приходи от продажби на услуги, стоки и продукция</t>
  </si>
  <si>
    <t>приходи от наеми на имущество</t>
  </si>
  <si>
    <t>приходи от наеми на земя</t>
  </si>
  <si>
    <t>за ползване на детски градини и други по образование</t>
  </si>
  <si>
    <t>за ползване на детстки ясли и други по здравеопазване</t>
  </si>
  <si>
    <t>за ползване пазари, тържища и други</t>
  </si>
  <si>
    <t>за ползване на общежития и други по образованието</t>
  </si>
  <si>
    <t>Глоби, санкции и наказателни лихви</t>
  </si>
  <si>
    <t xml:space="preserve">ПРИХОДИ ПО БЮДЖЕТА   </t>
  </si>
  <si>
    <t>§3100</t>
  </si>
  <si>
    <t>§3111</t>
  </si>
  <si>
    <t>§3113</t>
  </si>
  <si>
    <t>§9500</t>
  </si>
  <si>
    <t>§9501</t>
  </si>
  <si>
    <t>§9502</t>
  </si>
  <si>
    <t>§ 0103</t>
  </si>
  <si>
    <t>§ 0100</t>
  </si>
  <si>
    <t>§1300</t>
  </si>
  <si>
    <t>§1301</t>
  </si>
  <si>
    <t>§1303</t>
  </si>
  <si>
    <t>§1304</t>
  </si>
  <si>
    <t>§2400</t>
  </si>
  <si>
    <t>§2404</t>
  </si>
  <si>
    <t>§2405</t>
  </si>
  <si>
    <t>§2406</t>
  </si>
  <si>
    <t>§2407</t>
  </si>
  <si>
    <t>§2700</t>
  </si>
  <si>
    <t>§2701</t>
  </si>
  <si>
    <t>§2702</t>
  </si>
  <si>
    <t>§2704</t>
  </si>
  <si>
    <t>§2705</t>
  </si>
  <si>
    <t>§2707</t>
  </si>
  <si>
    <t>§2708</t>
  </si>
  <si>
    <t>§2710</t>
  </si>
  <si>
    <t>§2711</t>
  </si>
  <si>
    <t>§2715</t>
  </si>
  <si>
    <t>§2717</t>
  </si>
  <si>
    <t>§2729</t>
  </si>
  <si>
    <t>§2800</t>
  </si>
  <si>
    <t>§2802</t>
  </si>
  <si>
    <t>§4000</t>
  </si>
  <si>
    <t>§4022</t>
  </si>
  <si>
    <t>§4030</t>
  </si>
  <si>
    <t>§4040</t>
  </si>
  <si>
    <t>§4100</t>
  </si>
  <si>
    <t>§3112</t>
  </si>
  <si>
    <t>§6100</t>
  </si>
  <si>
    <t>§6102</t>
  </si>
  <si>
    <t>§6200</t>
  </si>
  <si>
    <t>§6202</t>
  </si>
  <si>
    <t>§7600</t>
  </si>
  <si>
    <t>§8058</t>
  </si>
  <si>
    <t>§8300</t>
  </si>
  <si>
    <t>§9300</t>
  </si>
  <si>
    <t>окончателен годишен (патентен) данък</t>
  </si>
  <si>
    <t>§1308</t>
  </si>
  <si>
    <t>§2408</t>
  </si>
  <si>
    <t>приходи от дивиденти</t>
  </si>
  <si>
    <t>приходи от лихви по текущи банкови сметки</t>
  </si>
  <si>
    <t>за полз. на домашен соц. патронаж и общ. социални услуги</t>
  </si>
  <si>
    <t>глоби, санкции, неустойки, нак. лихви, обезщетения и начети</t>
  </si>
  <si>
    <t>Постъпления от продажба на нефинансови активи</t>
  </si>
  <si>
    <t>постъпления от продажба на сгради</t>
  </si>
  <si>
    <t>постъпления от продажба на нематериални ДА</t>
  </si>
  <si>
    <t>постъпления от продажба на земя</t>
  </si>
  <si>
    <t>Всичко приходи (1+2+3):</t>
  </si>
  <si>
    <t>§8382</t>
  </si>
  <si>
    <t>РЕКАПИТУЛАЦИЯ ПРИХОДИ</t>
  </si>
  <si>
    <t>Жил. стр-во, БКС и опазване на околната среда</t>
  </si>
  <si>
    <t>Резерв за непредвидени и неотложни разходи</t>
  </si>
  <si>
    <t>други некласифицирани в други параграфи и подпараграфи</t>
  </si>
  <si>
    <t>Разходи за чл. вн. и уч. в нетърговски организации</t>
  </si>
  <si>
    <t>ФУНКЦИЯ "ОТБРАНА И СИГУРНОСТ"</t>
  </si>
  <si>
    <t>други некласиф. в други параграфи и подпараграфи</t>
  </si>
  <si>
    <t>Дофинансиране:</t>
  </si>
  <si>
    <t>Вноски за допълнително задължително осигуряване</t>
  </si>
  <si>
    <t>Здравен кабинет в детските градини и училища</t>
  </si>
  <si>
    <t>Наблюдавани жилища</t>
  </si>
  <si>
    <t>Център за социална рехабилитация и интеграция</t>
  </si>
  <si>
    <t xml:space="preserve">ФУНКЦИЯ "ЖИЛИЩНО СТРОИТЕЛСТВО, БКС  </t>
  </si>
  <si>
    <t xml:space="preserve"> И ОПАЗВАНЕ НА ОКОЛНАТА СРЕДА"</t>
  </si>
  <si>
    <t xml:space="preserve">Дофинансиране: </t>
  </si>
  <si>
    <t>ФУНКЦИЯ "ИКОНОМИЧЕСКИ ДЕЙНОСТИ И УСЛУГИ"</t>
  </si>
  <si>
    <t>Приюти за безстопанствени животни</t>
  </si>
  <si>
    <t>ОБЩИНСКИ СЪВЕТ</t>
  </si>
  <si>
    <t>численост</t>
  </si>
  <si>
    <t>на</t>
  </si>
  <si>
    <t>персонала</t>
  </si>
  <si>
    <t xml:space="preserve">І.Всичко р-ди за държ. д-сти: </t>
  </si>
  <si>
    <t>ІІ. Всичко р-ди за местни д-сти:</t>
  </si>
  <si>
    <t>числ.</t>
  </si>
  <si>
    <t>п-ла</t>
  </si>
  <si>
    <t xml:space="preserve">на </t>
  </si>
  <si>
    <t>Дневни центрове за лица с увреждания</t>
  </si>
  <si>
    <t>Клубове на пенсионера, инвалида и други</t>
  </si>
  <si>
    <t>Спорт за всички</t>
  </si>
  <si>
    <t>Приложение № 2</t>
  </si>
  <si>
    <t>Управление на дейностите по отпадъците</t>
  </si>
  <si>
    <t>Дей-</t>
  </si>
  <si>
    <t>ност</t>
  </si>
  <si>
    <t>І. Всичко разходи за местни дейности:</t>
  </si>
  <si>
    <t>§8800</t>
  </si>
  <si>
    <t>§8802</t>
  </si>
  <si>
    <t>§3600</t>
  </si>
  <si>
    <t>Други неданъчни приходи</t>
  </si>
  <si>
    <t>§3619</t>
  </si>
  <si>
    <t>други неданъчни приходи</t>
  </si>
  <si>
    <t>глоби, неустойки, наказ. лихви и съдебни обезщ.</t>
  </si>
  <si>
    <t xml:space="preserve">Всичко за функция: </t>
  </si>
  <si>
    <t xml:space="preserve">              Приложение № 11</t>
  </si>
  <si>
    <t>Приложение № 13</t>
  </si>
  <si>
    <t>ФУНКЦИЯ "ДРУГИ НЕКЛАСИФИЦИРАНИ В ДРУГИ ФУНКЦИИ "</t>
  </si>
  <si>
    <t>нетни приходи от продажба на услуги, стоки и продукция</t>
  </si>
  <si>
    <t>§ 19-00</t>
  </si>
  <si>
    <t>Платени данъци, такси и административни санкции</t>
  </si>
  <si>
    <t>§ 19-81</t>
  </si>
  <si>
    <t>платени общински данъци, такси, наказателни лихви и административни санкции</t>
  </si>
  <si>
    <t>§2419</t>
  </si>
  <si>
    <t>приходи от други лихви</t>
  </si>
  <si>
    <t>§4024</t>
  </si>
  <si>
    <t>постъпления от продажба на транспортни средства</t>
  </si>
  <si>
    <t>§ 19-01</t>
  </si>
  <si>
    <t>платени държавни данъци, такси, наказателни лихви и административни санкции</t>
  </si>
  <si>
    <t>Международни програми и спроразумения, дарения и помощи от чужбина</t>
  </si>
  <si>
    <t>§8803</t>
  </si>
  <si>
    <t>туристически данък</t>
  </si>
  <si>
    <t>Първонача-</t>
  </si>
  <si>
    <t>лен бюджет</t>
  </si>
  <si>
    <t>приходи от наем на земя</t>
  </si>
  <si>
    <t>§3700</t>
  </si>
  <si>
    <t>§4500</t>
  </si>
  <si>
    <t>§4600</t>
  </si>
  <si>
    <t xml:space="preserve">    Приложение № 4</t>
  </si>
  <si>
    <t>други некласифицирани в др.параграфи и подпараграфи</t>
  </si>
  <si>
    <t>§19-81</t>
  </si>
  <si>
    <t>§3118</t>
  </si>
  <si>
    <t>§3120</t>
  </si>
  <si>
    <t>§3128</t>
  </si>
  <si>
    <t>§6101</t>
  </si>
  <si>
    <t>предоставени трансфери</t>
  </si>
  <si>
    <t>§6105</t>
  </si>
  <si>
    <t>§6201</t>
  </si>
  <si>
    <t>получени трансфери</t>
  </si>
  <si>
    <t>§6400</t>
  </si>
  <si>
    <t>§6401</t>
  </si>
  <si>
    <t>§8801</t>
  </si>
  <si>
    <t>§9310</t>
  </si>
  <si>
    <t>§9507</t>
  </si>
  <si>
    <t>§9508</t>
  </si>
  <si>
    <t>Др. служби и дейности по осиг., подп и заетостта</t>
  </si>
  <si>
    <t>§2000</t>
  </si>
  <si>
    <t>§2409</t>
  </si>
  <si>
    <t>приходи от лихви по срочни депозити</t>
  </si>
  <si>
    <t>§3601</t>
  </si>
  <si>
    <t>§3611</t>
  </si>
  <si>
    <t>§3612</t>
  </si>
  <si>
    <t>§3701</t>
  </si>
  <si>
    <t>внесен ДДС</t>
  </si>
  <si>
    <t>§3702</t>
  </si>
  <si>
    <t>помощи от дарения от страната</t>
  </si>
  <si>
    <t>§4501</t>
  </si>
  <si>
    <t>помощи и дарения от чужбина</t>
  </si>
  <si>
    <t>§6402</t>
  </si>
  <si>
    <t>§7200</t>
  </si>
  <si>
    <t>§7202</t>
  </si>
  <si>
    <t>§ 10-63</t>
  </si>
  <si>
    <t>такса ангажимент по заеми</t>
  </si>
  <si>
    <t>Други дейности по туризма</t>
  </si>
  <si>
    <t>Внесени ДДС и други данъци върху продажбите</t>
  </si>
  <si>
    <t>Трансфери м/у бюджета на бюджетната организация и ЦБ</t>
  </si>
  <si>
    <t>получени от общини целеви трансфери от ЦБ чрез СЕБРА</t>
  </si>
  <si>
    <t>възстановени трансфери за ЦБ</t>
  </si>
  <si>
    <t>Трансфери между бюджети</t>
  </si>
  <si>
    <t xml:space="preserve">получени трансфери </t>
  </si>
  <si>
    <t>трансфери от МТСП по програми за осигуряване на заетост</t>
  </si>
  <si>
    <t>Трансфери между бюджети и сметки за средствата от ЕС</t>
  </si>
  <si>
    <t>Трансфери от/за държавни предприятия и други лица</t>
  </si>
  <si>
    <t>Помощи, дарения и др.безвъзмездно получени суми от чужбина</t>
  </si>
  <si>
    <t>Времени безлихвени заеми м/у бюджети и с-ки за ср-вата от ЕС</t>
  </si>
  <si>
    <t>обща субсидия и др. трансфери за държ. д-сти от ЦБ за общини</t>
  </si>
  <si>
    <t>Помощи,дарения и др.безвъзмездно получени суми от страната</t>
  </si>
  <si>
    <t>Събрани ср. и извърш. пл. за сметка на др. бюджети, см. и фонд.</t>
  </si>
  <si>
    <t>събрани средства и извършени плащания от/за ЦБ</t>
  </si>
  <si>
    <t>събрани ср-ва и извършени пл. от/за бюджети по държ. бюджет</t>
  </si>
  <si>
    <t>събрани ср-ва и извършени плащания от/за сметки за ср-та от ЕС</t>
  </si>
  <si>
    <t>Друго финансиране</t>
  </si>
  <si>
    <t>чужди средства от други лица</t>
  </si>
  <si>
    <t>остатък в левова равностойност по валутни с/ки от предход.период</t>
  </si>
  <si>
    <t>наличност в левове по сметки в края на периода</t>
  </si>
  <si>
    <t xml:space="preserve">Депозити и средства по сметки (+/-)  </t>
  </si>
  <si>
    <t xml:space="preserve">остатък в левове по сметки от предходния период </t>
  </si>
  <si>
    <t>наличност в левова равностойност по вал. с-ки в края на периода</t>
  </si>
  <si>
    <t>Имуществени и други местни данъци</t>
  </si>
  <si>
    <t>данък при придобиване на имущ. по дарение и възмезден начин</t>
  </si>
  <si>
    <t>Други данъци</t>
  </si>
  <si>
    <t>2. Имуществени и други данъци</t>
  </si>
  <si>
    <t xml:space="preserve">други общински такси </t>
  </si>
  <si>
    <t>реализирани курсови разлики от валутни операции</t>
  </si>
  <si>
    <t>получени застрахователни обещетения за ДМА</t>
  </si>
  <si>
    <t>получени други застрахователни обещетения</t>
  </si>
  <si>
    <t>внесен данък в/у прих. от стоп. дейност на бюдж. предприятия</t>
  </si>
  <si>
    <t>Всичко имуществени и други данъци (1+2):</t>
  </si>
  <si>
    <t>Тансфери между бюджета на бюджетната организация и ЦБ</t>
  </si>
  <si>
    <t>Всичко трансфери :</t>
  </si>
  <si>
    <t>Всичко временни безлихвени заеми :</t>
  </si>
  <si>
    <t xml:space="preserve"> Всичко неданъчни приходи:</t>
  </si>
  <si>
    <t>Операции с финансови активи и пасиви</t>
  </si>
  <si>
    <t xml:space="preserve">обща изравнителна суб.и др.трансф.за местни д-ти от ЦБ за общини </t>
  </si>
  <si>
    <t xml:space="preserve"> получени от общини целеви субсидии от ЦБ за капиталови р-ди</t>
  </si>
  <si>
    <t xml:space="preserve">Трансфери </t>
  </si>
  <si>
    <t xml:space="preserve">Временни безлихвени заеми </t>
  </si>
  <si>
    <t>Предоставена временна финансова помощ</t>
  </si>
  <si>
    <t>възстановени суми по временна финансова помощ</t>
  </si>
  <si>
    <t>§8000</t>
  </si>
  <si>
    <t>Заеми от чужбина</t>
  </si>
  <si>
    <t xml:space="preserve">погашения по дългосрочни заеми от банки и фин.инст.от чужбина </t>
  </si>
  <si>
    <t xml:space="preserve">Заеми от банки и други лица в страната </t>
  </si>
  <si>
    <t>погашения по дългосрочни заеми от други лица в страната</t>
  </si>
  <si>
    <t xml:space="preserve">Друго финансиране </t>
  </si>
  <si>
    <t>§9336</t>
  </si>
  <si>
    <t>друго финансиране (-) - в т.ч. отчисл-я съгл.чл.71А и чл.71Е от ЗУО</t>
  </si>
  <si>
    <t>платени държавни данъци,такси,нак. л-ви и администр.санкции</t>
  </si>
  <si>
    <t>платени общински данъци,такси, нак. л-ви и администр. санкции</t>
  </si>
  <si>
    <t>Текущи трансфери, обещ. и помощи за домакинствата</t>
  </si>
  <si>
    <t>Р-ди за чл. внос и участие в нетърг. организации и д-сти</t>
  </si>
  <si>
    <t>платени общин.данъци,такси,наказ.лихви и адм.санкц.</t>
  </si>
  <si>
    <t>платени държ. данъци,такси и нак. лихви и адм.санк.</t>
  </si>
  <si>
    <t>платени общин. данъци,такси и нак. лихви и адм.санк.</t>
  </si>
  <si>
    <t>глоби, неустойки,наказателни лихви и съдебни обезщетения</t>
  </si>
  <si>
    <t>Др. дейности по транспорт, пътища, пощи и дал.</t>
  </si>
  <si>
    <t>платени държ.  данъци, наказтелни лихви, адм. санкции</t>
  </si>
  <si>
    <t xml:space="preserve">                   Приложение № 12</t>
  </si>
  <si>
    <t>Рекапитулация - разходи на кметства на самостоятелен бюджет</t>
  </si>
  <si>
    <t xml:space="preserve">Всичко разходи за </t>
  </si>
  <si>
    <t>Дофинансиране</t>
  </si>
  <si>
    <t>Общо разходи</t>
  </si>
  <si>
    <t xml:space="preserve">№ </t>
  </si>
  <si>
    <t>държавни дейности</t>
  </si>
  <si>
    <t>местни дейности</t>
  </si>
  <si>
    <t>кметства</t>
  </si>
  <si>
    <t>Кметство</t>
  </si>
  <si>
    <t>Александрово</t>
  </si>
  <si>
    <t>Баховица</t>
  </si>
  <si>
    <t>Дойренци</t>
  </si>
  <si>
    <t>Лисец</t>
  </si>
  <si>
    <t>Малиново</t>
  </si>
  <si>
    <t>Радювене</t>
  </si>
  <si>
    <t>Славяни</t>
  </si>
  <si>
    <t>Слатина</t>
  </si>
  <si>
    <t>ВСИЧКО:</t>
  </si>
  <si>
    <t>ІІІ. Местни дейности</t>
  </si>
  <si>
    <t xml:space="preserve">                  Приложение № 7</t>
  </si>
  <si>
    <t>к.7/к.6</t>
  </si>
  <si>
    <t>к.12/к.11</t>
  </si>
  <si>
    <t>§9000</t>
  </si>
  <si>
    <t>Приватизация ( + )</t>
  </si>
  <si>
    <t>Платени данъци, такси и администрат. санкции</t>
  </si>
  <si>
    <t>Платени държавни данъци, такси и администрат. санкции</t>
  </si>
  <si>
    <t>Регионален исторически музей и художествена галерия</t>
  </si>
  <si>
    <t xml:space="preserve">                           Приложение № 10</t>
  </si>
  <si>
    <t xml:space="preserve"> Детски градини</t>
  </si>
  <si>
    <t xml:space="preserve">                        Приложение № 6</t>
  </si>
  <si>
    <t xml:space="preserve">                             Приложение № 9</t>
  </si>
  <si>
    <t xml:space="preserve">                                                      ОБЩА РЕКАПИТУЛАЦИЯ  </t>
  </si>
  <si>
    <t>Неспециализирани училища, без професионални гимназии</t>
  </si>
  <si>
    <t>Център за подкрепа на личностно развитие</t>
  </si>
  <si>
    <t xml:space="preserve">Отчет </t>
  </si>
  <si>
    <t>бюджет</t>
  </si>
  <si>
    <t>Глоби санкции и наказателни лихви</t>
  </si>
  <si>
    <t>глоби, санкции, неустойки и наказателни лихви</t>
  </si>
  <si>
    <t>к.5/к.3</t>
  </si>
  <si>
    <t>Отчет</t>
  </si>
  <si>
    <t>к.9/к.7</t>
  </si>
  <si>
    <t>§10-12</t>
  </si>
  <si>
    <t>Текущи трансфери и обещетения</t>
  </si>
  <si>
    <t>Други дейности по селско и горско стопанство</t>
  </si>
  <si>
    <t>§19-01</t>
  </si>
  <si>
    <t>Ресурсно подпомагане</t>
  </si>
  <si>
    <t>§2809</t>
  </si>
  <si>
    <t>наказателни лихви за данъци, мита и осигурителни вноски</t>
  </si>
  <si>
    <t>разходи за книги</t>
  </si>
  <si>
    <t>Подготвителна група в училище</t>
  </si>
  <si>
    <t>Субсиди и др.текущи трансфери</t>
  </si>
  <si>
    <t>Многопрофилни болници за активно лечение</t>
  </si>
  <si>
    <t>разходи за договорни санкции и неустойки, съдебни обещетения</t>
  </si>
  <si>
    <t>§7500</t>
  </si>
  <si>
    <t>Временни безлихвени заеми м/у бюджети</t>
  </si>
  <si>
    <t>§8312</t>
  </si>
  <si>
    <t xml:space="preserve">получени дългосрочни заеми от банки в страната  </t>
  </si>
  <si>
    <t>§8322</t>
  </si>
  <si>
    <t xml:space="preserve">погашения по дългосрочни заеми от банки в страната  </t>
  </si>
  <si>
    <t>ФУНКЦИЯ "КУЛТУРА, СПОРТ, ПОЧИВНИ ДЕЙНОСТИ И РЕЛИГИОЗНО ДЕЛО"</t>
  </si>
  <si>
    <t>ФУНКЦИЯ " КУЛТУРА, СПОРТ, ПОЧИВНИ ДЕЙНОСТИ И РЕЛИГИОЗНО ДЕЛО"</t>
  </si>
  <si>
    <t>Култура, спорт, почивни д-сти и религиозно дело</t>
  </si>
  <si>
    <t>Други д-сти по жил. стр-во, благоустр. и рег.разв.</t>
  </si>
  <si>
    <t>текущи помощи и дарения от страната</t>
  </si>
  <si>
    <t>краткосрочни командировки в чужбина</t>
  </si>
  <si>
    <t>учебни и научно-изследователски р/ди и книги</t>
  </si>
  <si>
    <t>§6109</t>
  </si>
  <si>
    <t>вътрешни трансфери в системата на първостепенния разпоредител</t>
  </si>
  <si>
    <t xml:space="preserve">получени други  застрахователни обещетения </t>
  </si>
  <si>
    <t>§9509</t>
  </si>
  <si>
    <t>наличност в левове по депозити в края на периода</t>
  </si>
  <si>
    <t>Субсидии и др. трансфери за нефинансови предпр.</t>
  </si>
  <si>
    <t>§8372</t>
  </si>
  <si>
    <t>§8371</t>
  </si>
  <si>
    <t>получени краткосрочни заеми от др. лица в страната</t>
  </si>
  <si>
    <t>получени дългосрочни заеми от др. лица  в страната</t>
  </si>
  <si>
    <t>§8381</t>
  </si>
  <si>
    <t>погашения по краткосрочни заеми от др,. лица в страната</t>
  </si>
  <si>
    <t>§9503</t>
  </si>
  <si>
    <t>остатък в левове по депозити от предходния период</t>
  </si>
  <si>
    <t>Други програми и дейности за осиг. Заетостта</t>
  </si>
  <si>
    <t xml:space="preserve">Професионални гимназии и паралелки </t>
  </si>
  <si>
    <t>Преходни жилища</t>
  </si>
  <si>
    <t>Асистенти за лична помощ</t>
  </si>
  <si>
    <t>Асистентска подкрепа</t>
  </si>
  <si>
    <t>Изграждане, ремонт и поддържане на ул. мрежа</t>
  </si>
  <si>
    <t>Субсидии н организации с нестопанска цел</t>
  </si>
  <si>
    <t>Общежития</t>
  </si>
  <si>
    <t>Обещетения и помощи по решения на ОС</t>
  </si>
  <si>
    <t>ОБЩИНА ЛОВЕЧ - БЮДЖЕТ 2024 г.</t>
  </si>
  <si>
    <t>2024 г.</t>
  </si>
  <si>
    <t>2024г.</t>
  </si>
  <si>
    <t>§ 10-69</t>
  </si>
  <si>
    <t>други финансови услуги</t>
  </si>
  <si>
    <t>ОБЩИНА ЛОВЕЧ - БЮДЖЕТ 2025 г.</t>
  </si>
  <si>
    <t>2025 г.</t>
  </si>
  <si>
    <t>ОБЩИНА ЛОВЕЧ - БЮДЖЕТ  2025 г.</t>
  </si>
  <si>
    <t>ОБЩИНА ЛОВЕЧ - БЮДЖЕТ 2025г.</t>
  </si>
  <si>
    <t>2025г.</t>
  </si>
  <si>
    <t>§4620</t>
  </si>
  <si>
    <t>капиталови помощи и дарения от Европейския съюз</t>
  </si>
  <si>
    <t>Държавни и общински служби и дейности по изборите</t>
  </si>
  <si>
    <t>Други дейности по сторта и физическта култура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</si>
</sst>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50" x14ac:knownFonts="1">
    <font>
      <sz val="10"/>
      <name val="Arial"/>
    </font>
    <font>
      <sz val="10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sz val="10"/>
      <name val="Arial"/>
      <family val="2"/>
      <charset val="204"/>
    </font>
    <font>
      <sz val="8"/>
      <color indexed="8"/>
      <name val="Arial"/>
      <family val="2"/>
      <charset val="204"/>
    </font>
    <font>
      <b/>
      <sz val="10"/>
      <color indexed="8"/>
      <name val="Arial"/>
      <family val="2"/>
    </font>
    <font>
      <sz val="8"/>
      <name val="Arial"/>
      <family val="2"/>
      <charset val="204"/>
    </font>
    <font>
      <b/>
      <sz val="10"/>
      <name val="Arial"/>
      <family val="2"/>
    </font>
    <font>
      <sz val="8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1"/>
      <name val="Arial"/>
      <family val="2"/>
      <charset val="204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b/>
      <sz val="9"/>
      <name val="Arial"/>
      <family val="2"/>
      <charset val="204"/>
    </font>
    <font>
      <b/>
      <sz val="9"/>
      <color indexed="10"/>
      <name val="Arial"/>
      <family val="2"/>
      <charset val="204"/>
    </font>
    <font>
      <b/>
      <sz val="11"/>
      <name val="Arial"/>
      <family val="2"/>
      <charset val="204"/>
    </font>
    <font>
      <b/>
      <sz val="8"/>
      <name val="Arial"/>
      <family val="2"/>
      <charset val="204"/>
    </font>
    <font>
      <sz val="9"/>
      <color indexed="10"/>
      <name val="Arial"/>
      <family val="2"/>
      <charset val="204"/>
    </font>
    <font>
      <b/>
      <sz val="9"/>
      <color indexed="10"/>
      <name val="Arial"/>
      <family val="2"/>
      <charset val="204"/>
    </font>
    <font>
      <b/>
      <sz val="9"/>
      <color indexed="12"/>
      <name val="Arial"/>
      <family val="2"/>
      <charset val="204"/>
    </font>
    <font>
      <sz val="10"/>
      <color indexed="14"/>
      <name val="Arial"/>
      <family val="2"/>
      <charset val="204"/>
    </font>
    <font>
      <sz val="8"/>
      <color indexed="10"/>
      <name val="Arial"/>
      <family val="2"/>
      <charset val="204"/>
    </font>
    <font>
      <sz val="9"/>
      <color indexed="57"/>
      <name val="Arial"/>
      <family val="2"/>
      <charset val="204"/>
    </font>
    <font>
      <sz val="10"/>
      <color indexed="57"/>
      <name val="Arial"/>
      <family val="2"/>
      <charset val="204"/>
    </font>
    <font>
      <sz val="10"/>
      <color indexed="10"/>
      <name val="Arial"/>
      <family val="2"/>
      <charset val="204"/>
    </font>
    <font>
      <sz val="9"/>
      <name val="Arial"/>
      <family val="2"/>
      <charset val="204"/>
    </font>
    <font>
      <b/>
      <i/>
      <sz val="12"/>
      <name val="Arial"/>
      <family val="2"/>
      <charset val="204"/>
    </font>
    <font>
      <b/>
      <sz val="9"/>
      <name val="Arial"/>
      <family val="2"/>
      <charset val="204"/>
    </font>
    <font>
      <sz val="10"/>
      <name val="Arial"/>
      <family val="2"/>
    </font>
    <font>
      <b/>
      <sz val="11"/>
      <name val="Arial"/>
      <family val="2"/>
    </font>
    <font>
      <sz val="10"/>
      <color rgb="FFFF0000"/>
      <name val="Arial"/>
      <family val="2"/>
      <charset val="204"/>
    </font>
    <font>
      <sz val="8"/>
      <name val="Arial"/>
      <family val="2"/>
    </font>
    <font>
      <b/>
      <sz val="10"/>
      <color rgb="FFFF0000"/>
      <name val="Arial"/>
      <family val="2"/>
      <charset val="204"/>
    </font>
    <font>
      <b/>
      <sz val="9"/>
      <color rgb="FFFF0000"/>
      <name val="Arial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9"/>
      <color rgb="FFFF0000"/>
      <name val="Arial"/>
      <family val="2"/>
      <charset val="204"/>
    </font>
    <font>
      <sz val="11"/>
      <color rgb="FFFF0000"/>
      <name val="Arial"/>
      <family val="2"/>
      <charset val="204"/>
    </font>
    <font>
      <sz val="10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99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9" tint="0.39997558519241921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487">
    <xf numFmtId="0" fontId="0" fillId="0" borderId="0" xfId="0"/>
    <xf numFmtId="0" fontId="5" fillId="0" borderId="0" xfId="0" applyFont="1" applyBorder="1"/>
    <xf numFmtId="4" fontId="6" fillId="0" borderId="1" xfId="0" applyNumberFormat="1" applyFont="1" applyBorder="1" applyAlignment="1">
      <alignment horizontal="right"/>
    </xf>
    <xf numFmtId="0" fontId="5" fillId="0" borderId="3" xfId="0" applyFont="1" applyBorder="1"/>
    <xf numFmtId="0" fontId="5" fillId="0" borderId="4" xfId="0" applyFont="1" applyBorder="1"/>
    <xf numFmtId="0" fontId="5" fillId="0" borderId="5" xfId="0" applyFont="1" applyBorder="1"/>
    <xf numFmtId="0" fontId="6" fillId="0" borderId="1" xfId="0" applyFont="1" applyBorder="1"/>
    <xf numFmtId="0" fontId="3" fillId="0" borderId="7" xfId="0" applyFont="1" applyBorder="1" applyAlignment="1">
      <alignment horizontal="right"/>
    </xf>
    <xf numFmtId="0" fontId="7" fillId="0" borderId="8" xfId="0" applyFont="1" applyBorder="1"/>
    <xf numFmtId="0" fontId="3" fillId="0" borderId="0" xfId="0" applyFont="1"/>
    <xf numFmtId="0" fontId="8" fillId="0" borderId="0" xfId="0" applyFont="1"/>
    <xf numFmtId="0" fontId="10" fillId="0" borderId="0" xfId="0" applyFont="1"/>
    <xf numFmtId="0" fontId="7" fillId="0" borderId="9" xfId="0" applyFont="1" applyBorder="1" applyAlignment="1">
      <alignment horizontal="center"/>
    </xf>
    <xf numFmtId="0" fontId="3" fillId="0" borderId="9" xfId="0" applyFont="1" applyBorder="1"/>
    <xf numFmtId="0" fontId="7" fillId="0" borderId="10" xfId="0" applyFont="1" applyBorder="1" applyAlignment="1">
      <alignment horizontal="center"/>
    </xf>
    <xf numFmtId="0" fontId="3" fillId="0" borderId="10" xfId="0" applyFont="1" applyBorder="1"/>
    <xf numFmtId="0" fontId="3" fillId="0" borderId="10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3" fillId="0" borderId="6" xfId="0" applyFont="1" applyBorder="1"/>
    <xf numFmtId="0" fontId="10" fillId="0" borderId="8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6" fillId="0" borderId="10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3" fontId="13" fillId="0" borderId="12" xfId="0" applyNumberFormat="1" applyFont="1" applyBorder="1" applyAlignment="1">
      <alignment horizontal="right"/>
    </xf>
    <xf numFmtId="3" fontId="13" fillId="2" borderId="13" xfId="0" applyNumberFormat="1" applyFont="1" applyFill="1" applyBorder="1" applyAlignment="1">
      <alignment horizontal="right"/>
    </xf>
    <xf numFmtId="0" fontId="6" fillId="0" borderId="14" xfId="0" applyFont="1" applyBorder="1" applyAlignment="1">
      <alignment horizontal="left"/>
    </xf>
    <xf numFmtId="0" fontId="3" fillId="0" borderId="15" xfId="0" applyFont="1" applyBorder="1"/>
    <xf numFmtId="4" fontId="13" fillId="0" borderId="16" xfId="0" applyNumberFormat="1" applyFont="1" applyBorder="1" applyAlignment="1">
      <alignment horizontal="right"/>
    </xf>
    <xf numFmtId="0" fontId="6" fillId="0" borderId="14" xfId="0" applyFont="1" applyBorder="1"/>
    <xf numFmtId="0" fontId="6" fillId="0" borderId="17" xfId="0" applyFont="1" applyBorder="1"/>
    <xf numFmtId="0" fontId="3" fillId="0" borderId="4" xfId="0" applyFont="1" applyBorder="1"/>
    <xf numFmtId="0" fontId="6" fillId="0" borderId="18" xfId="0" applyFont="1" applyBorder="1"/>
    <xf numFmtId="0" fontId="3" fillId="0" borderId="5" xfId="0" applyFont="1" applyBorder="1"/>
    <xf numFmtId="4" fontId="13" fillId="0" borderId="13" xfId="0" applyNumberFormat="1" applyFont="1" applyBorder="1" applyAlignment="1">
      <alignment horizontal="right"/>
    </xf>
    <xf numFmtId="0" fontId="3" fillId="0" borderId="1" xfId="0" applyFont="1" applyBorder="1"/>
    <xf numFmtId="0" fontId="7" fillId="0" borderId="15" xfId="0" applyFont="1" applyBorder="1"/>
    <xf numFmtId="4" fontId="5" fillId="0" borderId="16" xfId="0" applyNumberFormat="1" applyFont="1" applyBorder="1" applyAlignment="1">
      <alignment horizontal="right"/>
    </xf>
    <xf numFmtId="0" fontId="7" fillId="0" borderId="4" xfId="0" applyFont="1" applyBorder="1"/>
    <xf numFmtId="0" fontId="5" fillId="0" borderId="15" xfId="0" applyFont="1" applyBorder="1"/>
    <xf numFmtId="0" fontId="7" fillId="0" borderId="15" xfId="0" applyFont="1" applyBorder="1" applyAlignment="1">
      <alignment horizontal="left"/>
    </xf>
    <xf numFmtId="0" fontId="5" fillId="0" borderId="19" xfId="0" applyFont="1" applyBorder="1"/>
    <xf numFmtId="0" fontId="7" fillId="0" borderId="5" xfId="0" applyFont="1" applyBorder="1"/>
    <xf numFmtId="4" fontId="5" fillId="0" borderId="13" xfId="0" applyNumberFormat="1" applyFont="1" applyBorder="1" applyAlignment="1">
      <alignment horizontal="right"/>
    </xf>
    <xf numFmtId="0" fontId="6" fillId="0" borderId="20" xfId="0" applyFont="1" applyBorder="1"/>
    <xf numFmtId="0" fontId="5" fillId="0" borderId="20" xfId="0" applyFont="1" applyBorder="1"/>
    <xf numFmtId="0" fontId="9" fillId="0" borderId="2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14" fontId="9" fillId="2" borderId="8" xfId="0" applyNumberFormat="1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0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3" fillId="2" borderId="6" xfId="0" applyFont="1" applyFill="1" applyBorder="1"/>
    <xf numFmtId="0" fontId="10" fillId="2" borderId="8" xfId="0" applyFont="1" applyFill="1" applyBorder="1" applyAlignment="1">
      <alignment horizontal="center"/>
    </xf>
    <xf numFmtId="0" fontId="10" fillId="2" borderId="6" xfId="0" applyFont="1" applyFill="1" applyBorder="1" applyAlignment="1">
      <alignment horizontal="center"/>
    </xf>
    <xf numFmtId="0" fontId="10" fillId="2" borderId="11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left"/>
    </xf>
    <xf numFmtId="3" fontId="13" fillId="2" borderId="10" xfId="0" applyNumberFormat="1" applyFont="1" applyFill="1" applyBorder="1" applyAlignment="1">
      <alignment horizontal="right"/>
    </xf>
    <xf numFmtId="0" fontId="6" fillId="2" borderId="14" xfId="0" applyFont="1" applyFill="1" applyBorder="1" applyAlignment="1">
      <alignment horizontal="left"/>
    </xf>
    <xf numFmtId="0" fontId="6" fillId="2" borderId="14" xfId="0" applyFont="1" applyFill="1" applyBorder="1"/>
    <xf numFmtId="0" fontId="6" fillId="2" borderId="17" xfId="0" applyFont="1" applyFill="1" applyBorder="1"/>
    <xf numFmtId="0" fontId="6" fillId="2" borderId="1" xfId="0" applyFont="1" applyFill="1" applyBorder="1"/>
    <xf numFmtId="0" fontId="3" fillId="2" borderId="1" xfId="0" applyFont="1" applyFill="1" applyBorder="1"/>
    <xf numFmtId="0" fontId="5" fillId="2" borderId="17" xfId="0" applyFont="1" applyFill="1" applyBorder="1"/>
    <xf numFmtId="0" fontId="5" fillId="2" borderId="14" xfId="0" applyFont="1" applyFill="1" applyBorder="1"/>
    <xf numFmtId="0" fontId="7" fillId="2" borderId="15" xfId="0" applyFont="1" applyFill="1" applyBorder="1"/>
    <xf numFmtId="0" fontId="5" fillId="2" borderId="18" xfId="0" applyFont="1" applyFill="1" applyBorder="1"/>
    <xf numFmtId="0" fontId="5" fillId="2" borderId="20" xfId="0" applyFont="1" applyFill="1" applyBorder="1"/>
    <xf numFmtId="0" fontId="5" fillId="0" borderId="17" xfId="0" applyFont="1" applyBorder="1"/>
    <xf numFmtId="0" fontId="5" fillId="0" borderId="14" xfId="0" applyFont="1" applyBorder="1"/>
    <xf numFmtId="3" fontId="13" fillId="0" borderId="20" xfId="0" applyNumberFormat="1" applyFont="1" applyBorder="1" applyAlignment="1">
      <alignment horizontal="right"/>
    </xf>
    <xf numFmtId="3" fontId="13" fillId="0" borderId="1" xfId="0" applyNumberFormat="1" applyFont="1" applyBorder="1" applyAlignment="1">
      <alignment horizontal="right"/>
    </xf>
    <xf numFmtId="0" fontId="5" fillId="0" borderId="10" xfId="0" applyFont="1" applyBorder="1"/>
    <xf numFmtId="3" fontId="13" fillId="0" borderId="9" xfId="0" applyNumberFormat="1" applyFont="1" applyBorder="1" applyAlignment="1">
      <alignment horizontal="right"/>
    </xf>
    <xf numFmtId="0" fontId="5" fillId="0" borderId="18" xfId="0" applyFont="1" applyBorder="1"/>
    <xf numFmtId="0" fontId="3" fillId="0" borderId="1" xfId="0" applyFont="1" applyBorder="1" applyAlignment="1">
      <alignment horizontal="right"/>
    </xf>
    <xf numFmtId="0" fontId="3" fillId="0" borderId="7" xfId="0" applyFont="1" applyBorder="1" applyAlignment="1">
      <alignment horizontal="center"/>
    </xf>
    <xf numFmtId="4" fontId="6" fillId="0" borderId="21" xfId="0" applyNumberFormat="1" applyFont="1" applyBorder="1" applyAlignment="1">
      <alignment horizontal="right"/>
    </xf>
    <xf numFmtId="0" fontId="3" fillId="0" borderId="0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3" fontId="13" fillId="0" borderId="10" xfId="0" applyNumberFormat="1" applyFont="1" applyBorder="1" applyAlignment="1">
      <alignment horizontal="right"/>
    </xf>
    <xf numFmtId="0" fontId="0" fillId="0" borderId="0" xfId="0" applyAlignment="1">
      <alignment horizontal="center"/>
    </xf>
    <xf numFmtId="0" fontId="1" fillId="0" borderId="9" xfId="0" applyFont="1" applyBorder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20" fillId="0" borderId="0" xfId="0" applyFont="1"/>
    <xf numFmtId="0" fontId="19" fillId="0" borderId="9" xfId="0" applyFont="1" applyBorder="1"/>
    <xf numFmtId="0" fontId="19" fillId="0" borderId="10" xfId="0" applyFont="1" applyBorder="1"/>
    <xf numFmtId="0" fontId="19" fillId="0" borderId="2" xfId="0" applyFont="1" applyBorder="1" applyAlignment="1">
      <alignment horizontal="center"/>
    </xf>
    <xf numFmtId="0" fontId="19" fillId="0" borderId="10" xfId="0" applyFont="1" applyBorder="1" applyAlignment="1">
      <alignment horizontal="center"/>
    </xf>
    <xf numFmtId="0" fontId="19" fillId="0" borderId="7" xfId="0" applyFont="1" applyBorder="1" applyAlignment="1">
      <alignment horizontal="center"/>
    </xf>
    <xf numFmtId="0" fontId="19" fillId="0" borderId="6" xfId="0" applyFont="1" applyBorder="1"/>
    <xf numFmtId="0" fontId="19" fillId="0" borderId="8" xfId="0" applyFont="1" applyBorder="1" applyAlignment="1">
      <alignment horizontal="center"/>
    </xf>
    <xf numFmtId="0" fontId="20" fillId="0" borderId="8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20" fillId="0" borderId="11" xfId="0" applyFont="1" applyBorder="1" applyAlignment="1">
      <alignment horizontal="center"/>
    </xf>
    <xf numFmtId="0" fontId="21" fillId="0" borderId="10" xfId="0" applyFont="1" applyBorder="1" applyAlignment="1">
      <alignment horizontal="left"/>
    </xf>
    <xf numFmtId="3" fontId="21" fillId="0" borderId="2" xfId="0" applyNumberFormat="1" applyFont="1" applyBorder="1" applyAlignment="1">
      <alignment horizontal="right"/>
    </xf>
    <xf numFmtId="3" fontId="22" fillId="0" borderId="2" xfId="0" applyNumberFormat="1" applyFont="1" applyBorder="1" applyAlignment="1">
      <alignment horizontal="right"/>
    </xf>
    <xf numFmtId="3" fontId="21" fillId="0" borderId="12" xfId="0" applyNumberFormat="1" applyFont="1" applyBorder="1" applyAlignment="1">
      <alignment horizontal="right"/>
    </xf>
    <xf numFmtId="0" fontId="21" fillId="0" borderId="14" xfId="0" applyFont="1" applyBorder="1" applyAlignment="1">
      <alignment horizontal="left"/>
    </xf>
    <xf numFmtId="3" fontId="21" fillId="0" borderId="15" xfId="0" applyNumberFormat="1" applyFont="1" applyBorder="1" applyAlignment="1">
      <alignment horizontal="right"/>
    </xf>
    <xf numFmtId="4" fontId="21" fillId="0" borderId="16" xfId="0" applyNumberFormat="1" applyFont="1" applyBorder="1" applyAlignment="1">
      <alignment horizontal="right"/>
    </xf>
    <xf numFmtId="0" fontId="21" fillId="0" borderId="14" xfId="0" applyFont="1" applyBorder="1"/>
    <xf numFmtId="0" fontId="21" fillId="0" borderId="17" xfId="0" applyFont="1" applyBorder="1"/>
    <xf numFmtId="3" fontId="21" fillId="0" borderId="4" xfId="0" applyNumberFormat="1" applyFont="1" applyBorder="1" applyAlignment="1">
      <alignment horizontal="right"/>
    </xf>
    <xf numFmtId="3" fontId="21" fillId="0" borderId="19" xfId="0" applyNumberFormat="1" applyFont="1" applyBorder="1" applyAlignment="1">
      <alignment horizontal="right"/>
    </xf>
    <xf numFmtId="4" fontId="21" fillId="0" borderId="11" xfId="0" applyNumberFormat="1" applyFont="1" applyBorder="1" applyAlignment="1">
      <alignment horizontal="right"/>
    </xf>
    <xf numFmtId="0" fontId="21" fillId="0" borderId="1" xfId="0" applyFont="1" applyBorder="1"/>
    <xf numFmtId="0" fontId="19" fillId="0" borderId="1" xfId="0" applyFont="1" applyBorder="1"/>
    <xf numFmtId="3" fontId="21" fillId="0" borderId="1" xfId="0" applyNumberFormat="1" applyFont="1" applyBorder="1" applyAlignment="1">
      <alignment horizontal="right"/>
    </xf>
    <xf numFmtId="4" fontId="21" fillId="0" borderId="21" xfId="0" applyNumberFormat="1" applyFont="1" applyBorder="1" applyAlignment="1">
      <alignment horizontal="right"/>
    </xf>
    <xf numFmtId="0" fontId="4" fillId="0" borderId="17" xfId="0" applyFont="1" applyBorder="1"/>
    <xf numFmtId="0" fontId="1" fillId="0" borderId="4" xfId="0" applyFont="1" applyBorder="1"/>
    <xf numFmtId="3" fontId="4" fillId="0" borderId="3" xfId="0" applyNumberFormat="1" applyFont="1" applyBorder="1" applyAlignment="1">
      <alignment horizontal="right"/>
    </xf>
    <xf numFmtId="4" fontId="4" fillId="0" borderId="24" xfId="0" applyNumberFormat="1" applyFont="1" applyBorder="1" applyAlignment="1">
      <alignment horizontal="right"/>
    </xf>
    <xf numFmtId="0" fontId="4" fillId="0" borderId="14" xfId="0" applyFont="1" applyBorder="1"/>
    <xf numFmtId="0" fontId="1" fillId="0" borderId="15" xfId="0" applyFont="1" applyBorder="1" applyAlignment="1">
      <alignment horizontal="left"/>
    </xf>
    <xf numFmtId="3" fontId="4" fillId="0" borderId="15" xfId="0" applyNumberFormat="1" applyFont="1" applyBorder="1" applyAlignment="1">
      <alignment horizontal="right"/>
    </xf>
    <xf numFmtId="4" fontId="4" fillId="0" borderId="16" xfId="0" applyNumberFormat="1" applyFont="1" applyBorder="1" applyAlignment="1">
      <alignment horizontal="right"/>
    </xf>
    <xf numFmtId="0" fontId="1" fillId="0" borderId="15" xfId="0" applyFont="1" applyBorder="1"/>
    <xf numFmtId="3" fontId="4" fillId="0" borderId="4" xfId="0" applyNumberFormat="1" applyFont="1" applyBorder="1" applyAlignment="1">
      <alignment horizontal="right"/>
    </xf>
    <xf numFmtId="3" fontId="4" fillId="0" borderId="5" xfId="0" applyNumberFormat="1" applyFont="1" applyBorder="1" applyAlignment="1">
      <alignment horizontal="right"/>
    </xf>
    <xf numFmtId="0" fontId="4" fillId="0" borderId="18" xfId="0" applyFont="1" applyBorder="1"/>
    <xf numFmtId="0" fontId="1" fillId="0" borderId="5" xfId="0" applyFont="1" applyBorder="1"/>
    <xf numFmtId="3" fontId="4" fillId="0" borderId="19" xfId="0" applyNumberFormat="1" applyFont="1" applyBorder="1" applyAlignment="1">
      <alignment horizontal="right"/>
    </xf>
    <xf numFmtId="0" fontId="4" fillId="0" borderId="20" xfId="0" applyFont="1" applyBorder="1"/>
    <xf numFmtId="0" fontId="19" fillId="0" borderId="1" xfId="0" applyFont="1" applyBorder="1" applyAlignment="1">
      <alignment horizontal="right"/>
    </xf>
    <xf numFmtId="0" fontId="21" fillId="0" borderId="2" xfId="0" applyFont="1" applyBorder="1"/>
    <xf numFmtId="0" fontId="19" fillId="0" borderId="2" xfId="0" applyFont="1" applyBorder="1"/>
    <xf numFmtId="0" fontId="3" fillId="0" borderId="0" xfId="0" applyFont="1" applyAlignment="1">
      <alignment horizontal="center"/>
    </xf>
    <xf numFmtId="0" fontId="4" fillId="0" borderId="7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0" xfId="0" applyFont="1" applyBorder="1"/>
    <xf numFmtId="0" fontId="2" fillId="2" borderId="0" xfId="0" applyFont="1" applyFill="1" applyAlignment="1">
      <alignment horizontal="left"/>
    </xf>
    <xf numFmtId="0" fontId="6" fillId="0" borderId="1" xfId="0" applyFont="1" applyBorder="1" applyAlignment="1">
      <alignment horizontal="right"/>
    </xf>
    <xf numFmtId="3" fontId="6" fillId="0" borderId="1" xfId="0" applyNumberFormat="1" applyFont="1" applyBorder="1" applyAlignment="1">
      <alignment horizontal="right"/>
    </xf>
    <xf numFmtId="3" fontId="6" fillId="0" borderId="1" xfId="0" applyNumberFormat="1" applyFont="1" applyBorder="1" applyAlignment="1">
      <alignment horizontal="center"/>
    </xf>
    <xf numFmtId="3" fontId="6" fillId="0" borderId="8" xfId="0" applyNumberFormat="1" applyFont="1" applyBorder="1" applyAlignment="1">
      <alignment horizontal="right"/>
    </xf>
    <xf numFmtId="3" fontId="5" fillId="0" borderId="3" xfId="0" applyNumberFormat="1" applyFont="1" applyBorder="1" applyAlignment="1">
      <alignment horizontal="right"/>
    </xf>
    <xf numFmtId="0" fontId="5" fillId="0" borderId="4" xfId="0" applyFont="1" applyBorder="1" applyAlignment="1">
      <alignment horizontal="right"/>
    </xf>
    <xf numFmtId="3" fontId="5" fillId="0" borderId="4" xfId="0" applyNumberFormat="1" applyFont="1" applyBorder="1" applyAlignment="1">
      <alignment horizontal="right"/>
    </xf>
    <xf numFmtId="0" fontId="5" fillId="0" borderId="15" xfId="0" applyFont="1" applyBorder="1" applyAlignment="1">
      <alignment horizontal="right"/>
    </xf>
    <xf numFmtId="0" fontId="4" fillId="0" borderId="1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5" fillId="0" borderId="1" xfId="0" applyFont="1" applyBorder="1" applyAlignment="1">
      <alignment horizontal="right"/>
    </xf>
    <xf numFmtId="0" fontId="5" fillId="0" borderId="22" xfId="0" applyFont="1" applyBorder="1"/>
    <xf numFmtId="0" fontId="5" fillId="0" borderId="8" xfId="0" applyFont="1" applyBorder="1" applyAlignment="1">
      <alignment horizontal="right"/>
    </xf>
    <xf numFmtId="3" fontId="6" fillId="0" borderId="7" xfId="0" applyNumberFormat="1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0" fontId="2" fillId="2" borderId="0" xfId="0" applyFont="1" applyFill="1"/>
    <xf numFmtId="0" fontId="4" fillId="0" borderId="8" xfId="0" applyFont="1" applyBorder="1" applyAlignment="1">
      <alignment horizontal="right"/>
    </xf>
    <xf numFmtId="3" fontId="5" fillId="0" borderId="26" xfId="0" applyNumberFormat="1" applyFont="1" applyBorder="1" applyAlignment="1">
      <alignment horizontal="right"/>
    </xf>
    <xf numFmtId="0" fontId="5" fillId="0" borderId="2" xfId="0" applyFont="1" applyBorder="1" applyAlignment="1">
      <alignment horizontal="right"/>
    </xf>
    <xf numFmtId="3" fontId="5" fillId="0" borderId="1" xfId="0" applyNumberFormat="1" applyFont="1" applyBorder="1" applyAlignment="1">
      <alignment horizontal="right"/>
    </xf>
    <xf numFmtId="0" fontId="5" fillId="0" borderId="20" xfId="0" applyFont="1" applyBorder="1" applyAlignment="1">
      <alignment horizontal="right"/>
    </xf>
    <xf numFmtId="0" fontId="5" fillId="0" borderId="9" xfId="0" applyFont="1" applyBorder="1" applyAlignment="1">
      <alignment horizontal="right"/>
    </xf>
    <xf numFmtId="3" fontId="6" fillId="0" borderId="2" xfId="0" applyNumberFormat="1" applyFont="1" applyBorder="1" applyAlignment="1">
      <alignment horizontal="right"/>
    </xf>
    <xf numFmtId="0" fontId="4" fillId="0" borderId="10" xfId="0" applyFont="1" applyBorder="1"/>
    <xf numFmtId="0" fontId="3" fillId="0" borderId="6" xfId="0" applyFont="1" applyBorder="1" applyAlignment="1">
      <alignment horizontal="right"/>
    </xf>
    <xf numFmtId="14" fontId="3" fillId="0" borderId="0" xfId="0" applyNumberFormat="1" applyFont="1"/>
    <xf numFmtId="0" fontId="5" fillId="0" borderId="0" xfId="0" applyFont="1"/>
    <xf numFmtId="0" fontId="5" fillId="0" borderId="20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6" fillId="0" borderId="9" xfId="0" applyFont="1" applyBorder="1" applyAlignment="1">
      <alignment horizontal="right"/>
    </xf>
    <xf numFmtId="0" fontId="10" fillId="0" borderId="2" xfId="0" applyFont="1" applyBorder="1"/>
    <xf numFmtId="0" fontId="10" fillId="0" borderId="8" xfId="0" applyFont="1" applyBorder="1"/>
    <xf numFmtId="2" fontId="6" fillId="0" borderId="2" xfId="0" applyNumberFormat="1" applyFont="1" applyBorder="1" applyAlignment="1">
      <alignment horizontal="right"/>
    </xf>
    <xf numFmtId="2" fontId="6" fillId="0" borderId="1" xfId="0" applyNumberFormat="1" applyFont="1" applyBorder="1" applyAlignment="1">
      <alignment horizontal="right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3" fontId="13" fillId="0" borderId="8" xfId="0" applyNumberFormat="1" applyFont="1" applyBorder="1" applyAlignment="1">
      <alignment horizontal="right"/>
    </xf>
    <xf numFmtId="2" fontId="6" fillId="0" borderId="8" xfId="0" applyNumberFormat="1" applyFont="1" applyBorder="1" applyAlignment="1">
      <alignment horizontal="right"/>
    </xf>
    <xf numFmtId="0" fontId="6" fillId="0" borderId="1" xfId="0" applyFont="1" applyFill="1" applyBorder="1" applyAlignment="1">
      <alignment horizontal="right"/>
    </xf>
    <xf numFmtId="0" fontId="6" fillId="0" borderId="1" xfId="0" applyFont="1" applyFill="1" applyBorder="1" applyAlignment="1"/>
    <xf numFmtId="3" fontId="13" fillId="0" borderId="2" xfId="0" applyNumberFormat="1" applyFont="1" applyBorder="1" applyAlignment="1">
      <alignment horizontal="right"/>
    </xf>
    <xf numFmtId="3" fontId="13" fillId="0" borderId="15" xfId="0" applyNumberFormat="1" applyFont="1" applyBorder="1" applyAlignment="1">
      <alignment horizontal="right"/>
    </xf>
    <xf numFmtId="3" fontId="13" fillId="0" borderId="4" xfId="0" applyNumberFormat="1" applyFont="1" applyBorder="1" applyAlignment="1">
      <alignment horizontal="right"/>
    </xf>
    <xf numFmtId="3" fontId="13" fillId="0" borderId="5" xfId="0" applyNumberFormat="1" applyFont="1" applyBorder="1" applyAlignment="1">
      <alignment horizontal="right"/>
    </xf>
    <xf numFmtId="3" fontId="14" fillId="0" borderId="15" xfId="0" applyNumberFormat="1" applyFont="1" applyBorder="1" applyAlignment="1">
      <alignment horizontal="right"/>
    </xf>
    <xf numFmtId="0" fontId="19" fillId="0" borderId="0" xfId="0" applyFont="1" applyAlignment="1">
      <alignment horizontal="center"/>
    </xf>
    <xf numFmtId="0" fontId="19" fillId="0" borderId="0" xfId="0" applyFont="1"/>
    <xf numFmtId="0" fontId="19" fillId="0" borderId="0" xfId="0" applyFont="1" applyAlignment="1">
      <alignment horizontal="left"/>
    </xf>
    <xf numFmtId="0" fontId="19" fillId="0" borderId="7" xfId="0" applyFont="1" applyBorder="1"/>
    <xf numFmtId="0" fontId="19" fillId="0" borderId="12" xfId="0" applyFont="1" applyBorder="1" applyAlignment="1">
      <alignment horizontal="center"/>
    </xf>
    <xf numFmtId="0" fontId="19" fillId="0" borderId="13" xfId="0" applyFont="1" applyBorder="1" applyAlignment="1">
      <alignment horizontal="center"/>
    </xf>
    <xf numFmtId="0" fontId="19" fillId="0" borderId="8" xfId="0" applyFont="1" applyBorder="1"/>
    <xf numFmtId="0" fontId="20" fillId="0" borderId="0" xfId="0" applyFont="1" applyBorder="1" applyAlignment="1">
      <alignment horizontal="center"/>
    </xf>
    <xf numFmtId="0" fontId="20" fillId="0" borderId="13" xfId="0" applyFont="1" applyBorder="1" applyAlignment="1">
      <alignment horizontal="center"/>
    </xf>
    <xf numFmtId="3" fontId="21" fillId="2" borderId="12" xfId="0" applyNumberFormat="1" applyFont="1" applyFill="1" applyBorder="1" applyAlignment="1">
      <alignment horizontal="right"/>
    </xf>
    <xf numFmtId="4" fontId="21" fillId="0" borderId="13" xfId="0" applyNumberFormat="1" applyFont="1" applyBorder="1" applyAlignment="1">
      <alignment horizontal="right"/>
    </xf>
    <xf numFmtId="4" fontId="21" fillId="0" borderId="27" xfId="0" applyNumberFormat="1" applyFont="1" applyBorder="1" applyAlignment="1">
      <alignment horizontal="right"/>
    </xf>
    <xf numFmtId="4" fontId="21" fillId="0" borderId="28" xfId="0" applyNumberFormat="1" applyFont="1" applyBorder="1" applyAlignment="1">
      <alignment horizontal="right"/>
    </xf>
    <xf numFmtId="0" fontId="4" fillId="0" borderId="3" xfId="0" applyFont="1" applyBorder="1"/>
    <xf numFmtId="0" fontId="1" fillId="0" borderId="3" xfId="0" applyFont="1" applyBorder="1"/>
    <xf numFmtId="4" fontId="4" fillId="0" borderId="27" xfId="0" applyNumberFormat="1" applyFont="1" applyBorder="1" applyAlignment="1">
      <alignment horizontal="right"/>
    </xf>
    <xf numFmtId="4" fontId="4" fillId="0" borderId="29" xfId="0" applyNumberFormat="1" applyFont="1" applyBorder="1" applyAlignment="1">
      <alignment horizontal="right"/>
    </xf>
    <xf numFmtId="0" fontId="4" fillId="0" borderId="5" xfId="0" applyFont="1" applyBorder="1"/>
    <xf numFmtId="0" fontId="1" fillId="0" borderId="4" xfId="0" applyFont="1" applyBorder="1" applyAlignment="1">
      <alignment horizontal="left"/>
    </xf>
    <xf numFmtId="0" fontId="21" fillId="0" borderId="20" xfId="0" applyFont="1" applyBorder="1"/>
    <xf numFmtId="0" fontId="21" fillId="0" borderId="1" xfId="0" applyFont="1" applyBorder="1" applyAlignment="1">
      <alignment horizontal="left"/>
    </xf>
    <xf numFmtId="0" fontId="20" fillId="0" borderId="10" xfId="0" applyFont="1" applyBorder="1" applyAlignment="1">
      <alignment horizontal="center"/>
    </xf>
    <xf numFmtId="0" fontId="20" fillId="0" borderId="21" xfId="0" applyFont="1" applyBorder="1" applyAlignment="1">
      <alignment horizontal="center"/>
    </xf>
    <xf numFmtId="3" fontId="21" fillId="2" borderId="1" xfId="0" applyNumberFormat="1" applyFont="1" applyFill="1" applyBorder="1" applyAlignment="1">
      <alignment horizontal="right"/>
    </xf>
    <xf numFmtId="0" fontId="4" fillId="0" borderId="15" xfId="0" applyFont="1" applyBorder="1"/>
    <xf numFmtId="3" fontId="21" fillId="0" borderId="30" xfId="0" applyNumberFormat="1" applyFont="1" applyBorder="1" applyAlignment="1">
      <alignment horizontal="right"/>
    </xf>
    <xf numFmtId="0" fontId="20" fillId="0" borderId="6" xfId="0" applyFont="1" applyBorder="1" applyAlignment="1">
      <alignment horizontal="center"/>
    </xf>
    <xf numFmtId="0" fontId="20" fillId="0" borderId="30" xfId="0" applyFont="1" applyBorder="1" applyAlignment="1">
      <alignment horizontal="center"/>
    </xf>
    <xf numFmtId="0" fontId="28" fillId="2" borderId="0" xfId="0" applyFont="1" applyFill="1"/>
    <xf numFmtId="0" fontId="21" fillId="0" borderId="9" xfId="0" applyFont="1" applyBorder="1" applyAlignment="1">
      <alignment horizontal="left"/>
    </xf>
    <xf numFmtId="0" fontId="20" fillId="0" borderId="9" xfId="0" applyFont="1" applyBorder="1" applyAlignment="1">
      <alignment horizontal="center"/>
    </xf>
    <xf numFmtId="0" fontId="20" fillId="0" borderId="31" xfId="0" applyFont="1" applyBorder="1" applyAlignment="1">
      <alignment horizontal="center"/>
    </xf>
    <xf numFmtId="0" fontId="4" fillId="0" borderId="4" xfId="0" applyFont="1" applyBorder="1"/>
    <xf numFmtId="0" fontId="4" fillId="0" borderId="19" xfId="0" applyFont="1" applyBorder="1"/>
    <xf numFmtId="0" fontId="19" fillId="0" borderId="0" xfId="0" applyFont="1" applyAlignment="1"/>
    <xf numFmtId="0" fontId="4" fillId="0" borderId="0" xfId="0" applyFont="1"/>
    <xf numFmtId="0" fontId="20" fillId="0" borderId="2" xfId="0" applyFont="1" applyBorder="1"/>
    <xf numFmtId="0" fontId="20" fillId="0" borderId="8" xfId="0" applyFont="1" applyBorder="1"/>
    <xf numFmtId="0" fontId="4" fillId="0" borderId="20" xfId="0" applyFont="1" applyBorder="1" applyAlignment="1">
      <alignment horizontal="center"/>
    </xf>
    <xf numFmtId="3" fontId="4" fillId="0" borderId="17" xfId="0" applyNumberFormat="1" applyFont="1" applyBorder="1" applyAlignment="1">
      <alignment horizontal="right"/>
    </xf>
    <xf numFmtId="2" fontId="4" fillId="0" borderId="1" xfId="0" applyNumberFormat="1" applyFont="1" applyBorder="1" applyAlignment="1"/>
    <xf numFmtId="3" fontId="21" fillId="0" borderId="31" xfId="0" applyNumberFormat="1" applyFont="1" applyBorder="1" applyAlignment="1">
      <alignment horizontal="right"/>
    </xf>
    <xf numFmtId="2" fontId="21" fillId="0" borderId="1" xfId="0" applyNumberFormat="1" applyFont="1" applyBorder="1" applyAlignment="1"/>
    <xf numFmtId="3" fontId="21" fillId="0" borderId="9" xfId="0" applyNumberFormat="1" applyFont="1" applyBorder="1" applyAlignment="1">
      <alignment horizontal="right"/>
    </xf>
    <xf numFmtId="2" fontId="21" fillId="0" borderId="7" xfId="0" applyNumberFormat="1" applyFont="1" applyBorder="1" applyAlignment="1"/>
    <xf numFmtId="0" fontId="21" fillId="0" borderId="8" xfId="0" applyFont="1" applyBorder="1" applyAlignment="1">
      <alignment horizontal="right"/>
    </xf>
    <xf numFmtId="3" fontId="21" fillId="0" borderId="6" xfId="0" applyNumberFormat="1" applyFont="1" applyBorder="1" applyAlignment="1">
      <alignment horizontal="right"/>
    </xf>
    <xf numFmtId="2" fontId="21" fillId="0" borderId="8" xfId="0" applyNumberFormat="1" applyFont="1" applyBorder="1" applyAlignment="1"/>
    <xf numFmtId="0" fontId="4" fillId="0" borderId="7" xfId="0" applyFont="1" applyBorder="1" applyAlignment="1">
      <alignment horizontal="right"/>
    </xf>
    <xf numFmtId="0" fontId="4" fillId="0" borderId="7" xfId="0" applyFont="1" applyBorder="1"/>
    <xf numFmtId="3" fontId="4" fillId="0" borderId="7" xfId="0" applyNumberFormat="1" applyFont="1" applyBorder="1" applyAlignment="1">
      <alignment horizontal="right"/>
    </xf>
    <xf numFmtId="0" fontId="4" fillId="0" borderId="20" xfId="0" applyFont="1" applyBorder="1" applyAlignment="1">
      <alignment horizontal="right"/>
    </xf>
    <xf numFmtId="0" fontId="4" fillId="0" borderId="9" xfId="0" applyFont="1" applyBorder="1" applyAlignment="1">
      <alignment horizontal="right"/>
    </xf>
    <xf numFmtId="2" fontId="21" fillId="0" borderId="2" xfId="0" applyNumberFormat="1" applyFont="1" applyBorder="1" applyAlignment="1">
      <alignment horizontal="right"/>
    </xf>
    <xf numFmtId="3" fontId="21" fillId="0" borderId="7" xfId="0" applyNumberFormat="1" applyFont="1" applyBorder="1" applyAlignment="1">
      <alignment horizontal="right"/>
    </xf>
    <xf numFmtId="0" fontId="3" fillId="0" borderId="9" xfId="0" applyFont="1" applyBorder="1" applyAlignment="1">
      <alignment horizontal="center"/>
    </xf>
    <xf numFmtId="0" fontId="7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3" fontId="5" fillId="2" borderId="3" xfId="0" applyNumberFormat="1" applyFont="1" applyFill="1" applyBorder="1" applyAlignment="1">
      <alignment horizontal="right"/>
    </xf>
    <xf numFmtId="3" fontId="5" fillId="2" borderId="15" xfId="0" applyNumberFormat="1" applyFont="1" applyFill="1" applyBorder="1" applyAlignment="1">
      <alignment horizontal="right"/>
    </xf>
    <xf numFmtId="3" fontId="5" fillId="2" borderId="4" xfId="0" applyNumberFormat="1" applyFont="1" applyFill="1" applyBorder="1" applyAlignment="1">
      <alignment horizontal="right"/>
    </xf>
    <xf numFmtId="0" fontId="5" fillId="0" borderId="10" xfId="0" applyFont="1" applyBorder="1" applyAlignment="1">
      <alignment horizontal="right"/>
    </xf>
    <xf numFmtId="3" fontId="6" fillId="2" borderId="1" xfId="0" applyNumberFormat="1" applyFont="1" applyFill="1" applyBorder="1" applyAlignment="1">
      <alignment horizontal="right"/>
    </xf>
    <xf numFmtId="2" fontId="6" fillId="0" borderId="1" xfId="0" applyNumberFormat="1" applyFont="1" applyBorder="1" applyAlignment="1"/>
    <xf numFmtId="0" fontId="3" fillId="0" borderId="2" xfId="0" applyFont="1" applyBorder="1"/>
    <xf numFmtId="2" fontId="5" fillId="0" borderId="2" xfId="0" applyNumberFormat="1" applyFont="1" applyBorder="1" applyAlignment="1"/>
    <xf numFmtId="0" fontId="6" fillId="0" borderId="6" xfId="0" applyFont="1" applyBorder="1" applyAlignment="1">
      <alignment horizontal="right"/>
    </xf>
    <xf numFmtId="2" fontId="6" fillId="0" borderId="8" xfId="0" applyNumberFormat="1" applyFont="1" applyBorder="1" applyAlignment="1"/>
    <xf numFmtId="0" fontId="3" fillId="0" borderId="8" xfId="0" applyFont="1" applyBorder="1"/>
    <xf numFmtId="3" fontId="6" fillId="2" borderId="8" xfId="0" applyNumberFormat="1" applyFont="1" applyFill="1" applyBorder="1" applyAlignment="1">
      <alignment horizontal="right"/>
    </xf>
    <xf numFmtId="0" fontId="30" fillId="2" borderId="0" xfId="0" applyFont="1" applyFill="1"/>
    <xf numFmtId="0" fontId="30" fillId="0" borderId="0" xfId="0" applyFont="1"/>
    <xf numFmtId="2" fontId="5" fillId="0" borderId="2" xfId="0" applyNumberFormat="1" applyFont="1" applyBorder="1" applyAlignment="1">
      <alignment horizontal="right"/>
    </xf>
    <xf numFmtId="0" fontId="5" fillId="0" borderId="6" xfId="0" applyFont="1" applyBorder="1" applyAlignment="1">
      <alignment horizontal="right"/>
    </xf>
    <xf numFmtId="0" fontId="5" fillId="0" borderId="10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3" fillId="0" borderId="31" xfId="0" applyFont="1" applyBorder="1"/>
    <xf numFmtId="3" fontId="26" fillId="2" borderId="9" xfId="0" applyNumberFormat="1" applyFont="1" applyFill="1" applyBorder="1" applyAlignment="1">
      <alignment horizontal="right"/>
    </xf>
    <xf numFmtId="0" fontId="5" fillId="2" borderId="8" xfId="0" applyFont="1" applyFill="1" applyBorder="1" applyAlignment="1">
      <alignment horizontal="right"/>
    </xf>
    <xf numFmtId="3" fontId="6" fillId="2" borderId="6" xfId="0" applyNumberFormat="1" applyFont="1" applyFill="1" applyBorder="1" applyAlignment="1">
      <alignment horizontal="right"/>
    </xf>
    <xf numFmtId="0" fontId="6" fillId="0" borderId="6" xfId="0" applyFont="1" applyBorder="1" applyAlignment="1">
      <alignment horizontal="center"/>
    </xf>
    <xf numFmtId="2" fontId="6" fillId="0" borderId="11" xfId="0" applyNumberFormat="1" applyFont="1" applyBorder="1" applyAlignment="1"/>
    <xf numFmtId="0" fontId="4" fillId="0" borderId="1" xfId="0" applyFont="1" applyBorder="1" applyAlignment="1">
      <alignment horizontal="right"/>
    </xf>
    <xf numFmtId="0" fontId="4" fillId="0" borderId="2" xfId="0" applyFont="1" applyBorder="1" applyAlignment="1">
      <alignment horizontal="right"/>
    </xf>
    <xf numFmtId="0" fontId="1" fillId="0" borderId="31" xfId="0" applyFont="1" applyBorder="1"/>
    <xf numFmtId="3" fontId="21" fillId="2" borderId="8" xfId="0" applyNumberFormat="1" applyFont="1" applyFill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4" fillId="0" borderId="8" xfId="0" applyFont="1" applyBorder="1" applyAlignment="1">
      <alignment horizontal="left"/>
    </xf>
    <xf numFmtId="3" fontId="21" fillId="2" borderId="7" xfId="0" applyNumberFormat="1" applyFont="1" applyFill="1" applyBorder="1" applyAlignment="1">
      <alignment horizontal="right"/>
    </xf>
    <xf numFmtId="2" fontId="21" fillId="0" borderId="13" xfId="0" applyNumberFormat="1" applyFont="1" applyBorder="1" applyAlignment="1"/>
    <xf numFmtId="0" fontId="4" fillId="0" borderId="10" xfId="0" applyFont="1" applyBorder="1" applyAlignment="1">
      <alignment horizontal="center"/>
    </xf>
    <xf numFmtId="3" fontId="4" fillId="0" borderId="2" xfId="0" applyNumberFormat="1" applyFont="1" applyBorder="1" applyAlignment="1">
      <alignment horizontal="right"/>
    </xf>
    <xf numFmtId="3" fontId="4" fillId="2" borderId="4" xfId="0" applyNumberFormat="1" applyFont="1" applyFill="1" applyBorder="1" applyAlignment="1">
      <alignment horizontal="right"/>
    </xf>
    <xf numFmtId="0" fontId="6" fillId="0" borderId="0" xfId="0" applyFont="1" applyAlignment="1">
      <alignment horizontal="center"/>
    </xf>
    <xf numFmtId="0" fontId="10" fillId="2" borderId="2" xfId="0" applyFont="1" applyFill="1" applyBorder="1"/>
    <xf numFmtId="0" fontId="3" fillId="2" borderId="7" xfId="0" applyFont="1" applyFill="1" applyBorder="1" applyAlignment="1">
      <alignment horizontal="center"/>
    </xf>
    <xf numFmtId="0" fontId="10" fillId="2" borderId="8" xfId="0" applyFont="1" applyFill="1" applyBorder="1"/>
    <xf numFmtId="0" fontId="5" fillId="0" borderId="0" xfId="0" applyFont="1" applyBorder="1" applyAlignment="1">
      <alignment horizontal="left"/>
    </xf>
    <xf numFmtId="0" fontId="5" fillId="2" borderId="2" xfId="0" applyFont="1" applyFill="1" applyBorder="1" applyAlignment="1">
      <alignment horizontal="center"/>
    </xf>
    <xf numFmtId="3" fontId="5" fillId="2" borderId="7" xfId="0" applyNumberFormat="1" applyFont="1" applyFill="1" applyBorder="1" applyAlignment="1">
      <alignment horizontal="right"/>
    </xf>
    <xf numFmtId="3" fontId="4" fillId="2" borderId="3" xfId="0" applyNumberFormat="1" applyFont="1" applyFill="1" applyBorder="1" applyAlignment="1">
      <alignment horizontal="right"/>
    </xf>
    <xf numFmtId="3" fontId="4" fillId="2" borderId="15" xfId="0" applyNumberFormat="1" applyFont="1" applyFill="1" applyBorder="1" applyAlignment="1">
      <alignment horizontal="right"/>
    </xf>
    <xf numFmtId="3" fontId="4" fillId="2" borderId="5" xfId="0" applyNumberFormat="1" applyFont="1" applyFill="1" applyBorder="1" applyAlignment="1">
      <alignment horizontal="right"/>
    </xf>
    <xf numFmtId="3" fontId="21" fillId="0" borderId="8" xfId="0" applyNumberFormat="1" applyFont="1" applyBorder="1" applyAlignment="1">
      <alignment horizontal="right"/>
    </xf>
    <xf numFmtId="0" fontId="31" fillId="0" borderId="0" xfId="0" applyFont="1"/>
    <xf numFmtId="3" fontId="21" fillId="2" borderId="13" xfId="0" applyNumberFormat="1" applyFont="1" applyFill="1" applyBorder="1" applyAlignment="1">
      <alignment horizontal="right"/>
    </xf>
    <xf numFmtId="4" fontId="21" fillId="0" borderId="12" xfId="0" applyNumberFormat="1" applyFont="1" applyBorder="1" applyAlignment="1">
      <alignment horizontal="right"/>
    </xf>
    <xf numFmtId="4" fontId="4" fillId="0" borderId="28" xfId="0" applyNumberFormat="1" applyFont="1" applyBorder="1" applyAlignment="1">
      <alignment horizontal="right"/>
    </xf>
    <xf numFmtId="0" fontId="19" fillId="0" borderId="31" xfId="0" applyFont="1" applyBorder="1"/>
    <xf numFmtId="0" fontId="19" fillId="0" borderId="7" xfId="0" applyFont="1" applyFill="1" applyBorder="1" applyAlignment="1">
      <alignment horizontal="center"/>
    </xf>
    <xf numFmtId="0" fontId="19" fillId="0" borderId="0" xfId="0" applyFont="1" applyBorder="1"/>
    <xf numFmtId="0" fontId="1" fillId="0" borderId="8" xfId="0" applyFont="1" applyBorder="1" applyAlignment="1">
      <alignment horizontal="right"/>
    </xf>
    <xf numFmtId="3" fontId="4" fillId="0" borderId="8" xfId="0" applyNumberFormat="1" applyFont="1" applyBorder="1"/>
    <xf numFmtId="0" fontId="21" fillId="0" borderId="25" xfId="0" applyFont="1" applyBorder="1"/>
    <xf numFmtId="0" fontId="4" fillId="0" borderId="26" xfId="0" applyFont="1" applyBorder="1"/>
    <xf numFmtId="3" fontId="3" fillId="2" borderId="21" xfId="0" applyNumberFormat="1" applyFont="1" applyFill="1" applyBorder="1" applyAlignment="1">
      <alignment horizontal="center"/>
    </xf>
    <xf numFmtId="2" fontId="3" fillId="0" borderId="21" xfId="0" applyNumberFormat="1" applyFont="1" applyBorder="1" applyAlignment="1">
      <alignment horizontal="right"/>
    </xf>
    <xf numFmtId="0" fontId="0" fillId="2" borderId="2" xfId="0" applyFont="1" applyFill="1" applyBorder="1" applyAlignment="1">
      <alignment horizontal="right"/>
    </xf>
    <xf numFmtId="2" fontId="3" fillId="0" borderId="1" xfId="0" applyNumberFormat="1" applyFont="1" applyBorder="1"/>
    <xf numFmtId="0" fontId="19" fillId="0" borderId="8" xfId="0" applyFont="1" applyBorder="1" applyAlignment="1">
      <alignment horizontal="right"/>
    </xf>
    <xf numFmtId="0" fontId="1" fillId="0" borderId="0" xfId="0" applyFont="1" applyBorder="1"/>
    <xf numFmtId="0" fontId="1" fillId="2" borderId="8" xfId="0" applyFont="1" applyFill="1" applyBorder="1"/>
    <xf numFmtId="0" fontId="7" fillId="0" borderId="0" xfId="0" applyFont="1" applyBorder="1"/>
    <xf numFmtId="0" fontId="16" fillId="2" borderId="0" xfId="0" applyFont="1" applyFill="1" applyBorder="1"/>
    <xf numFmtId="3" fontId="13" fillId="2" borderId="0" xfId="0" applyNumberFormat="1" applyFont="1" applyFill="1" applyBorder="1"/>
    <xf numFmtId="4" fontId="6" fillId="0" borderId="0" xfId="0" applyNumberFormat="1" applyFont="1" applyBorder="1" applyAlignment="1">
      <alignment horizontal="right"/>
    </xf>
    <xf numFmtId="0" fontId="13" fillId="2" borderId="0" xfId="0" applyFont="1" applyFill="1" applyBorder="1"/>
    <xf numFmtId="0" fontId="19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19" fillId="0" borderId="31" xfId="0" applyFont="1" applyBorder="1" applyAlignment="1">
      <alignment horizontal="center"/>
    </xf>
    <xf numFmtId="0" fontId="20" fillId="0" borderId="20" xfId="0" applyFont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9" fillId="0" borderId="0" xfId="0" applyFont="1" applyBorder="1" applyAlignment="1">
      <alignment horizontal="center"/>
    </xf>
    <xf numFmtId="3" fontId="14" fillId="0" borderId="4" xfId="0" applyNumberFormat="1" applyFont="1" applyBorder="1" applyAlignment="1">
      <alignment horizontal="right"/>
    </xf>
    <xf numFmtId="3" fontId="14" fillId="0" borderId="7" xfId="0" applyNumberFormat="1" applyFont="1" applyBorder="1" applyAlignment="1">
      <alignment horizontal="right"/>
    </xf>
    <xf numFmtId="3" fontId="13" fillId="2" borderId="12" xfId="0" applyNumberFormat="1" applyFont="1" applyFill="1" applyBorder="1" applyAlignment="1">
      <alignment horizontal="right"/>
    </xf>
    <xf numFmtId="4" fontId="13" fillId="2" borderId="16" xfId="0" applyNumberFormat="1" applyFont="1" applyFill="1" applyBorder="1" applyAlignment="1">
      <alignment horizontal="right"/>
    </xf>
    <xf numFmtId="3" fontId="13" fillId="2" borderId="2" xfId="0" applyNumberFormat="1" applyFont="1" applyFill="1" applyBorder="1" applyAlignment="1">
      <alignment horizontal="right"/>
    </xf>
    <xf numFmtId="3" fontId="13" fillId="2" borderId="15" xfId="0" applyNumberFormat="1" applyFont="1" applyFill="1" applyBorder="1" applyAlignment="1">
      <alignment horizontal="right"/>
    </xf>
    <xf numFmtId="3" fontId="13" fillId="2" borderId="4" xfId="0" applyNumberFormat="1" applyFont="1" applyFill="1" applyBorder="1" applyAlignment="1">
      <alignment horizontal="right"/>
    </xf>
    <xf numFmtId="3" fontId="13" fillId="2" borderId="5" xfId="0" applyNumberFormat="1" applyFont="1" applyFill="1" applyBorder="1" applyAlignment="1">
      <alignment horizontal="right"/>
    </xf>
    <xf numFmtId="3" fontId="13" fillId="2" borderId="1" xfId="0" applyNumberFormat="1" applyFont="1" applyFill="1" applyBorder="1" applyAlignment="1">
      <alignment horizontal="right"/>
    </xf>
    <xf numFmtId="3" fontId="5" fillId="0" borderId="15" xfId="0" applyNumberFormat="1" applyFont="1" applyBorder="1" applyAlignment="1">
      <alignment horizontal="right"/>
    </xf>
    <xf numFmtId="3" fontId="13" fillId="0" borderId="7" xfId="0" applyNumberFormat="1" applyFont="1" applyBorder="1" applyAlignment="1">
      <alignment horizontal="right"/>
    </xf>
    <xf numFmtId="3" fontId="14" fillId="0" borderId="3" xfId="0" applyNumberFormat="1" applyFont="1" applyBorder="1" applyAlignment="1">
      <alignment horizontal="right"/>
    </xf>
    <xf numFmtId="0" fontId="20" fillId="0" borderId="2" xfId="0" applyFont="1" applyBorder="1" applyAlignment="1">
      <alignment horizontal="center"/>
    </xf>
    <xf numFmtId="0" fontId="20" fillId="0" borderId="7" xfId="0" applyFont="1" applyBorder="1" applyAlignment="1">
      <alignment horizontal="center"/>
    </xf>
    <xf numFmtId="3" fontId="14" fillId="0" borderId="5" xfId="0" applyNumberFormat="1" applyFont="1" applyBorder="1" applyAlignment="1">
      <alignment horizontal="right"/>
    </xf>
    <xf numFmtId="4" fontId="4" fillId="0" borderId="13" xfId="0" applyNumberFormat="1" applyFont="1" applyBorder="1" applyAlignment="1">
      <alignment horizontal="right"/>
    </xf>
    <xf numFmtId="0" fontId="20" fillId="0" borderId="12" xfId="0" applyFont="1" applyBorder="1" applyAlignment="1">
      <alignment horizontal="center"/>
    </xf>
    <xf numFmtId="0" fontId="29" fillId="0" borderId="2" xfId="0" applyFont="1" applyBorder="1" applyAlignment="1">
      <alignment horizontal="center"/>
    </xf>
    <xf numFmtId="0" fontId="6" fillId="0" borderId="15" xfId="0" applyFont="1" applyBorder="1"/>
    <xf numFmtId="0" fontId="6" fillId="0" borderId="4" xfId="0" applyFont="1" applyBorder="1"/>
    <xf numFmtId="0" fontId="5" fillId="0" borderId="1" xfId="0" applyFont="1" applyBorder="1"/>
    <xf numFmtId="3" fontId="21" fillId="2" borderId="15" xfId="0" applyNumberFormat="1" applyFont="1" applyFill="1" applyBorder="1" applyAlignment="1">
      <alignment horizontal="right"/>
    </xf>
    <xf numFmtId="3" fontId="21" fillId="2" borderId="4" xfId="0" applyNumberFormat="1" applyFont="1" applyFill="1" applyBorder="1" applyAlignment="1">
      <alignment horizontal="right"/>
    </xf>
    <xf numFmtId="3" fontId="21" fillId="2" borderId="19" xfId="0" applyNumberFormat="1" applyFont="1" applyFill="1" applyBorder="1" applyAlignment="1">
      <alignment horizontal="right"/>
    </xf>
    <xf numFmtId="3" fontId="4" fillId="2" borderId="3" xfId="0" applyNumberFormat="1" applyFont="1" applyFill="1" applyBorder="1" applyAlignment="1"/>
    <xf numFmtId="3" fontId="4" fillId="2" borderId="4" xfId="0" applyNumberFormat="1" applyFont="1" applyFill="1" applyBorder="1" applyAlignment="1"/>
    <xf numFmtId="3" fontId="4" fillId="2" borderId="5" xfId="0" applyNumberFormat="1" applyFont="1" applyFill="1" applyBorder="1" applyAlignment="1"/>
    <xf numFmtId="3" fontId="4" fillId="2" borderId="15" xfId="0" applyNumberFormat="1" applyFont="1" applyFill="1" applyBorder="1" applyAlignment="1"/>
    <xf numFmtId="3" fontId="4" fillId="2" borderId="19" xfId="0" applyNumberFormat="1" applyFont="1" applyFill="1" applyBorder="1" applyAlignment="1">
      <alignment horizontal="right"/>
    </xf>
    <xf numFmtId="3" fontId="5" fillId="2" borderId="23" xfId="0" applyNumberFormat="1" applyFont="1" applyFill="1" applyBorder="1" applyAlignment="1">
      <alignment horizontal="right"/>
    </xf>
    <xf numFmtId="3" fontId="5" fillId="2" borderId="0" xfId="0" applyNumberFormat="1" applyFont="1" applyFill="1" applyBorder="1" applyAlignment="1">
      <alignment horizontal="right"/>
    </xf>
    <xf numFmtId="4" fontId="21" fillId="0" borderId="1" xfId="0" applyNumberFormat="1" applyFont="1" applyBorder="1" applyAlignment="1">
      <alignment horizontal="right"/>
    </xf>
    <xf numFmtId="0" fontId="21" fillId="0" borderId="1" xfId="0" applyFont="1" applyBorder="1" applyAlignment="1">
      <alignment horizontal="right"/>
    </xf>
    <xf numFmtId="3" fontId="5" fillId="0" borderId="32" xfId="0" applyNumberFormat="1" applyFont="1" applyBorder="1" applyAlignment="1">
      <alignment horizontal="right"/>
    </xf>
    <xf numFmtId="0" fontId="10" fillId="0" borderId="9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4" fontId="6" fillId="0" borderId="15" xfId="0" applyNumberFormat="1" applyFont="1" applyBorder="1" applyAlignment="1">
      <alignment horizontal="right"/>
    </xf>
    <xf numFmtId="3" fontId="5" fillId="2" borderId="22" xfId="0" applyNumberFormat="1" applyFont="1" applyFill="1" applyBorder="1" applyAlignment="1">
      <alignment horizontal="right"/>
    </xf>
    <xf numFmtId="3" fontId="21" fillId="0" borderId="5" xfId="0" applyNumberFormat="1" applyFont="1" applyBorder="1" applyAlignment="1">
      <alignment horizontal="right"/>
    </xf>
    <xf numFmtId="3" fontId="21" fillId="2" borderId="5" xfId="0" applyNumberFormat="1" applyFont="1" applyFill="1" applyBorder="1" applyAlignment="1">
      <alignment horizontal="right"/>
    </xf>
    <xf numFmtId="3" fontId="4" fillId="0" borderId="26" xfId="0" applyNumberFormat="1" applyFont="1" applyBorder="1" applyAlignment="1">
      <alignment horizontal="right"/>
    </xf>
    <xf numFmtId="3" fontId="4" fillId="0" borderId="33" xfId="0" applyNumberFormat="1" applyFont="1" applyBorder="1" applyAlignment="1">
      <alignment horizontal="right"/>
    </xf>
    <xf numFmtId="3" fontId="21" fillId="2" borderId="21" xfId="0" applyNumberFormat="1" applyFont="1" applyFill="1" applyBorder="1" applyAlignment="1">
      <alignment horizontal="right"/>
    </xf>
    <xf numFmtId="3" fontId="4" fillId="0" borderId="8" xfId="0" applyNumberFormat="1" applyFont="1" applyBorder="1" applyAlignment="1">
      <alignment horizontal="right"/>
    </xf>
    <xf numFmtId="0" fontId="32" fillId="0" borderId="0" xfId="0" applyFont="1"/>
    <xf numFmtId="0" fontId="7" fillId="0" borderId="17" xfId="0" applyFont="1" applyBorder="1"/>
    <xf numFmtId="0" fontId="7" fillId="0" borderId="34" xfId="0" applyFont="1" applyBorder="1"/>
    <xf numFmtId="0" fontId="7" fillId="0" borderId="14" xfId="0" applyFont="1" applyBorder="1" applyAlignment="1">
      <alignment horizontal="left"/>
    </xf>
    <xf numFmtId="0" fontId="7" fillId="0" borderId="14" xfId="0" applyFont="1" applyBorder="1"/>
    <xf numFmtId="3" fontId="5" fillId="0" borderId="7" xfId="0" applyNumberFormat="1" applyFont="1" applyBorder="1" applyAlignment="1">
      <alignment horizontal="right"/>
    </xf>
    <xf numFmtId="4" fontId="6" fillId="0" borderId="7" xfId="0" applyNumberFormat="1" applyFont="1" applyBorder="1" applyAlignment="1">
      <alignment horizontal="right"/>
    </xf>
    <xf numFmtId="4" fontId="5" fillId="0" borderId="15" xfId="0" applyNumberFormat="1" applyFont="1" applyBorder="1" applyAlignment="1">
      <alignment horizontal="right"/>
    </xf>
    <xf numFmtId="0" fontId="21" fillId="0" borderId="7" xfId="0" applyFont="1" applyBorder="1" applyAlignment="1">
      <alignment horizontal="right"/>
    </xf>
    <xf numFmtId="0" fontId="19" fillId="0" borderId="0" xfId="0" applyFont="1" applyBorder="1" applyAlignment="1">
      <alignment horizontal="left"/>
    </xf>
    <xf numFmtId="3" fontId="21" fillId="0" borderId="10" xfId="0" applyNumberFormat="1" applyFont="1" applyBorder="1" applyAlignment="1">
      <alignment horizontal="right"/>
    </xf>
    <xf numFmtId="4" fontId="13" fillId="0" borderId="1" xfId="0" applyNumberFormat="1" applyFont="1" applyBorder="1" applyAlignment="1">
      <alignment horizontal="right"/>
    </xf>
    <xf numFmtId="3" fontId="5" fillId="0" borderId="2" xfId="0" applyNumberFormat="1" applyFont="1" applyBorder="1" applyAlignment="1">
      <alignment horizontal="right"/>
    </xf>
    <xf numFmtId="4" fontId="13" fillId="2" borderId="1" xfId="0" applyNumberFormat="1" applyFont="1" applyFill="1" applyBorder="1" applyAlignment="1">
      <alignment horizontal="right"/>
    </xf>
    <xf numFmtId="3" fontId="5" fillId="0" borderId="5" xfId="0" applyNumberFormat="1" applyFont="1" applyBorder="1" applyAlignment="1">
      <alignment horizontal="right"/>
    </xf>
    <xf numFmtId="0" fontId="6" fillId="2" borderId="0" xfId="0" applyFont="1" applyFill="1" applyBorder="1"/>
    <xf numFmtId="3" fontId="21" fillId="0" borderId="20" xfId="0" applyNumberFormat="1" applyFont="1" applyBorder="1" applyAlignment="1">
      <alignment horizontal="right"/>
    </xf>
    <xf numFmtId="3" fontId="4" fillId="0" borderId="14" xfId="0" applyNumberFormat="1" applyFont="1" applyBorder="1" applyAlignment="1">
      <alignment horizontal="right"/>
    </xf>
    <xf numFmtId="3" fontId="4" fillId="0" borderId="18" xfId="0" applyNumberFormat="1" applyFont="1" applyBorder="1" applyAlignment="1">
      <alignment horizontal="right"/>
    </xf>
    <xf numFmtId="0" fontId="0" fillId="2" borderId="0" xfId="0" applyFill="1"/>
    <xf numFmtId="0" fontId="5" fillId="0" borderId="22" xfId="0" applyFont="1" applyBorder="1" applyAlignment="1">
      <alignment horizontal="left"/>
    </xf>
    <xf numFmtId="0" fontId="3" fillId="0" borderId="0" xfId="0" applyFont="1" applyAlignment="1"/>
    <xf numFmtId="0" fontId="4" fillId="0" borderId="8" xfId="0" applyFont="1" applyBorder="1" applyAlignment="1">
      <alignment horizontal="center"/>
    </xf>
    <xf numFmtId="0" fontId="6" fillId="0" borderId="20" xfId="0" applyFont="1" applyBorder="1" applyAlignment="1">
      <alignment horizontal="left"/>
    </xf>
    <xf numFmtId="2" fontId="21" fillId="0" borderId="13" xfId="0" applyNumberFormat="1" applyFont="1" applyBorder="1" applyAlignment="1">
      <alignment horizontal="center"/>
    </xf>
    <xf numFmtId="3" fontId="0" fillId="0" borderId="0" xfId="0" applyNumberFormat="1"/>
    <xf numFmtId="3" fontId="13" fillId="0" borderId="0" xfId="0" applyNumberFormat="1" applyFont="1" applyBorder="1" applyAlignment="1">
      <alignment horizontal="right"/>
    </xf>
    <xf numFmtId="3" fontId="3" fillId="2" borderId="1" xfId="0" applyNumberFormat="1" applyFont="1" applyFill="1" applyBorder="1" applyAlignment="1">
      <alignment horizontal="center"/>
    </xf>
    <xf numFmtId="4" fontId="21" fillId="0" borderId="15" xfId="0" applyNumberFormat="1" applyFont="1" applyBorder="1" applyAlignment="1">
      <alignment horizontal="right"/>
    </xf>
    <xf numFmtId="4" fontId="21" fillId="0" borderId="8" xfId="0" applyNumberFormat="1" applyFont="1" applyBorder="1" applyAlignment="1">
      <alignment horizontal="right"/>
    </xf>
    <xf numFmtId="3" fontId="4" fillId="0" borderId="31" xfId="0" applyNumberFormat="1" applyFont="1" applyBorder="1" applyAlignment="1">
      <alignment horizontal="right"/>
    </xf>
    <xf numFmtId="3" fontId="21" fillId="2" borderId="11" xfId="0" applyNumberFormat="1" applyFont="1" applyFill="1" applyBorder="1" applyAlignment="1">
      <alignment horizontal="right"/>
    </xf>
    <xf numFmtId="0" fontId="3" fillId="0" borderId="8" xfId="0" applyFont="1" applyBorder="1" applyAlignment="1">
      <alignment horizontal="right"/>
    </xf>
    <xf numFmtId="0" fontId="0" fillId="0" borderId="0" xfId="0" applyAlignment="1"/>
    <xf numFmtId="0" fontId="4" fillId="0" borderId="23" xfId="0" applyFont="1" applyBorder="1"/>
    <xf numFmtId="3" fontId="5" fillId="0" borderId="0" xfId="0" applyNumberFormat="1" applyFont="1" applyBorder="1" applyAlignment="1">
      <alignment horizontal="right"/>
    </xf>
    <xf numFmtId="2" fontId="5" fillId="0" borderId="34" xfId="0" applyNumberFormat="1" applyFont="1" applyBorder="1" applyAlignment="1"/>
    <xf numFmtId="2" fontId="5" fillId="0" borderId="17" xfId="0" applyNumberFormat="1" applyFont="1" applyBorder="1" applyAlignment="1"/>
    <xf numFmtId="2" fontId="6" fillId="0" borderId="20" xfId="0" applyNumberFormat="1" applyFont="1" applyBorder="1" applyAlignment="1"/>
    <xf numFmtId="0" fontId="25" fillId="2" borderId="31" xfId="0" applyFont="1" applyFill="1" applyBorder="1" applyAlignment="1">
      <alignment horizontal="center"/>
    </xf>
    <xf numFmtId="2" fontId="5" fillId="0" borderId="14" xfId="0" applyNumberFormat="1" applyFont="1" applyBorder="1" applyAlignment="1">
      <alignment horizontal="right"/>
    </xf>
    <xf numFmtId="0" fontId="5" fillId="0" borderId="9" xfId="0" applyFont="1" applyBorder="1" applyAlignment="1">
      <alignment horizontal="center"/>
    </xf>
    <xf numFmtId="2" fontId="21" fillId="0" borderId="20" xfId="0" applyNumberFormat="1" applyFont="1" applyBorder="1" applyAlignment="1"/>
    <xf numFmtId="2" fontId="21" fillId="0" borderId="6" xfId="0" applyNumberFormat="1" applyFont="1" applyBorder="1" applyAlignment="1">
      <alignment horizontal="right"/>
    </xf>
    <xf numFmtId="0" fontId="5" fillId="0" borderId="7" xfId="0" applyFont="1" applyFill="1" applyBorder="1" applyAlignment="1">
      <alignment horizontal="right"/>
    </xf>
    <xf numFmtId="0" fontId="6" fillId="0" borderId="8" xfId="0" applyFont="1" applyBorder="1" applyAlignment="1">
      <alignment horizontal="right"/>
    </xf>
    <xf numFmtId="0" fontId="18" fillId="0" borderId="0" xfId="0" applyFont="1" applyAlignment="1">
      <alignment horizontal="center"/>
    </xf>
    <xf numFmtId="2" fontId="5" fillId="0" borderId="8" xfId="0" applyNumberFormat="1" applyFont="1" applyBorder="1" applyAlignment="1">
      <alignment horizontal="right"/>
    </xf>
    <xf numFmtId="0" fontId="6" fillId="2" borderId="1" xfId="0" applyFont="1" applyFill="1" applyBorder="1" applyAlignment="1">
      <alignment horizontal="right"/>
    </xf>
    <xf numFmtId="0" fontId="3" fillId="0" borderId="20" xfId="0" applyFont="1" applyBorder="1" applyAlignment="1">
      <alignment horizontal="right"/>
    </xf>
    <xf numFmtId="3" fontId="33" fillId="0" borderId="1" xfId="0" applyNumberFormat="1" applyFont="1" applyBorder="1"/>
    <xf numFmtId="0" fontId="3" fillId="2" borderId="1" xfId="0" applyFont="1" applyFill="1" applyBorder="1" applyAlignment="1">
      <alignment horizontal="right"/>
    </xf>
    <xf numFmtId="2" fontId="4" fillId="0" borderId="26" xfId="0" applyNumberFormat="1" applyFont="1" applyBorder="1" applyAlignment="1">
      <alignment horizontal="right"/>
    </xf>
    <xf numFmtId="3" fontId="6" fillId="0" borderId="21" xfId="0" applyNumberFormat="1" applyFont="1" applyBorder="1"/>
    <xf numFmtId="0" fontId="21" fillId="0" borderId="21" xfId="0" applyFont="1" applyBorder="1" applyAlignment="1">
      <alignment horizontal="right"/>
    </xf>
    <xf numFmtId="3" fontId="33" fillId="0" borderId="3" xfId="0" applyNumberFormat="1" applyFont="1" applyBorder="1"/>
    <xf numFmtId="0" fontId="21" fillId="0" borderId="1" xfId="0" applyFont="1" applyBorder="1" applyAlignment="1">
      <alignment horizontal="center"/>
    </xf>
    <xf numFmtId="3" fontId="21" fillId="2" borderId="17" xfId="0" applyNumberFormat="1" applyFont="1" applyFill="1" applyBorder="1" applyAlignment="1">
      <alignment horizontal="right"/>
    </xf>
    <xf numFmtId="3" fontId="21" fillId="2" borderId="14" xfId="0" applyNumberFormat="1" applyFont="1" applyFill="1" applyBorder="1" applyAlignment="1">
      <alignment horizontal="right"/>
    </xf>
    <xf numFmtId="3" fontId="21" fillId="2" borderId="35" xfId="0" applyNumberFormat="1" applyFont="1" applyFill="1" applyBorder="1" applyAlignment="1">
      <alignment horizontal="right"/>
    </xf>
    <xf numFmtId="4" fontId="21" fillId="0" borderId="4" xfId="0" applyNumberFormat="1" applyFont="1" applyBorder="1" applyAlignment="1">
      <alignment horizontal="right"/>
    </xf>
    <xf numFmtId="4" fontId="21" fillId="0" borderId="7" xfId="0" applyNumberFormat="1" applyFont="1" applyBorder="1" applyAlignment="1">
      <alignment horizontal="right"/>
    </xf>
    <xf numFmtId="0" fontId="3" fillId="2" borderId="8" xfId="0" applyFont="1" applyFill="1" applyBorder="1" applyAlignment="1">
      <alignment horizontal="right"/>
    </xf>
    <xf numFmtId="0" fontId="21" fillId="0" borderId="20" xfId="0" applyFont="1" applyBorder="1" applyAlignment="1">
      <alignment horizontal="right"/>
    </xf>
    <xf numFmtId="0" fontId="6" fillId="0" borderId="20" xfId="0" applyFont="1" applyBorder="1" applyAlignment="1">
      <alignment horizontal="right"/>
    </xf>
    <xf numFmtId="0" fontId="19" fillId="0" borderId="1" xfId="0" applyFont="1" applyBorder="1" applyAlignment="1"/>
    <xf numFmtId="0" fontId="6" fillId="0" borderId="2" xfId="0" applyFont="1" applyBorder="1" applyAlignment="1">
      <alignment horizontal="left"/>
    </xf>
    <xf numFmtId="0" fontId="21" fillId="0" borderId="25" xfId="0" applyFont="1" applyBorder="1" applyAlignment="1">
      <alignment horizontal="right"/>
    </xf>
    <xf numFmtId="4" fontId="21" fillId="0" borderId="2" xfId="0" applyNumberFormat="1" applyFont="1" applyBorder="1" applyAlignment="1">
      <alignment horizontal="right"/>
    </xf>
    <xf numFmtId="0" fontId="19" fillId="2" borderId="30" xfId="0" applyFont="1" applyFill="1" applyBorder="1" applyAlignment="1">
      <alignment horizontal="right"/>
    </xf>
    <xf numFmtId="0" fontId="19" fillId="0" borderId="7" xfId="0" applyFont="1" applyBorder="1" applyAlignment="1">
      <alignment horizontal="right"/>
    </xf>
    <xf numFmtId="2" fontId="21" fillId="0" borderId="31" xfId="0" applyNumberFormat="1" applyFont="1" applyBorder="1" applyAlignment="1">
      <alignment horizontal="right"/>
    </xf>
    <xf numFmtId="0" fontId="6" fillId="0" borderId="9" xfId="0" applyFont="1" applyBorder="1" applyAlignment="1">
      <alignment horizontal="left"/>
    </xf>
    <xf numFmtId="0" fontId="6" fillId="0" borderId="25" xfId="0" applyFont="1" applyBorder="1" applyAlignment="1">
      <alignment horizontal="left"/>
    </xf>
    <xf numFmtId="3" fontId="6" fillId="0" borderId="8" xfId="0" applyNumberFormat="1" applyFont="1" applyBorder="1"/>
    <xf numFmtId="0" fontId="33" fillId="0" borderId="3" xfId="0" applyFont="1" applyBorder="1" applyAlignment="1">
      <alignment horizontal="center"/>
    </xf>
    <xf numFmtId="0" fontId="35" fillId="0" borderId="1" xfId="0" applyFont="1" applyBorder="1" applyAlignment="1">
      <alignment horizontal="center"/>
    </xf>
    <xf numFmtId="3" fontId="6" fillId="0" borderId="3" xfId="0" applyNumberFormat="1" applyFont="1" applyBorder="1"/>
    <xf numFmtId="0" fontId="3" fillId="0" borderId="0" xfId="0" applyFont="1" applyAlignment="1">
      <alignment horizontal="right"/>
    </xf>
    <xf numFmtId="0" fontId="4" fillId="0" borderId="20" xfId="0" applyFont="1" applyBorder="1" applyAlignment="1">
      <alignment horizontal="left"/>
    </xf>
    <xf numFmtId="3" fontId="4" fillId="0" borderId="1" xfId="0" applyNumberFormat="1" applyFont="1" applyBorder="1" applyAlignment="1">
      <alignment horizontal="right"/>
    </xf>
    <xf numFmtId="0" fontId="19" fillId="0" borderId="30" xfId="0" applyFont="1" applyBorder="1" applyAlignment="1"/>
    <xf numFmtId="4" fontId="6" fillId="0" borderId="27" xfId="0" applyNumberFormat="1" applyFont="1" applyBorder="1" applyAlignment="1">
      <alignment horizontal="right"/>
    </xf>
    <xf numFmtId="3" fontId="6" fillId="0" borderId="12" xfId="0" applyNumberFormat="1" applyFont="1" applyBorder="1" applyAlignment="1">
      <alignment horizontal="right"/>
    </xf>
    <xf numFmtId="4" fontId="6" fillId="0" borderId="16" xfId="0" applyNumberFormat="1" applyFont="1" applyBorder="1" applyAlignment="1">
      <alignment horizontal="right"/>
    </xf>
    <xf numFmtId="0" fontId="9" fillId="0" borderId="0" xfId="0" applyFont="1" applyAlignment="1">
      <alignment horizontal="center"/>
    </xf>
    <xf numFmtId="0" fontId="15" fillId="3" borderId="8" xfId="0" applyFont="1" applyFill="1" applyBorder="1" applyAlignment="1">
      <alignment horizontal="right"/>
    </xf>
    <xf numFmtId="3" fontId="11" fillId="3" borderId="8" xfId="0" applyNumberFormat="1" applyFont="1" applyFill="1" applyBorder="1" applyAlignment="1">
      <alignment horizontal="right"/>
    </xf>
    <xf numFmtId="0" fontId="0" fillId="3" borderId="2" xfId="0" applyFill="1" applyBorder="1"/>
    <xf numFmtId="0" fontId="0" fillId="3" borderId="31" xfId="0" applyFill="1" applyBorder="1"/>
    <xf numFmtId="0" fontId="7" fillId="3" borderId="2" xfId="0" applyFont="1" applyFill="1" applyBorder="1"/>
    <xf numFmtId="0" fontId="7" fillId="3" borderId="31" xfId="0" applyFont="1" applyFill="1" applyBorder="1"/>
    <xf numFmtId="2" fontId="3" fillId="3" borderId="2" xfId="0" applyNumberFormat="1" applyFont="1" applyFill="1" applyBorder="1"/>
    <xf numFmtId="0" fontId="0" fillId="3" borderId="7" xfId="0" applyFill="1" applyBorder="1"/>
    <xf numFmtId="3" fontId="15" fillId="3" borderId="7" xfId="0" applyNumberFormat="1" applyFont="1" applyFill="1" applyBorder="1" applyAlignment="1">
      <alignment horizontal="right"/>
    </xf>
    <xf numFmtId="2" fontId="15" fillId="3" borderId="7" xfId="0" applyNumberFormat="1" applyFont="1" applyFill="1" applyBorder="1"/>
    <xf numFmtId="0" fontId="0" fillId="3" borderId="8" xfId="0" applyFill="1" applyBorder="1"/>
    <xf numFmtId="0" fontId="0" fillId="3" borderId="30" xfId="0" applyFill="1" applyBorder="1"/>
    <xf numFmtId="0" fontId="7" fillId="3" borderId="8" xfId="0" applyFont="1" applyFill="1" applyBorder="1"/>
    <xf numFmtId="0" fontId="7" fillId="3" borderId="30" xfId="0" applyFont="1" applyFill="1" applyBorder="1"/>
    <xf numFmtId="0" fontId="5" fillId="3" borderId="2" xfId="0" applyFont="1" applyFill="1" applyBorder="1" applyAlignment="1">
      <alignment horizontal="right"/>
    </xf>
    <xf numFmtId="0" fontId="5" fillId="3" borderId="8" xfId="0" applyFont="1" applyFill="1" applyBorder="1" applyAlignment="1">
      <alignment horizontal="right"/>
    </xf>
    <xf numFmtId="3" fontId="3" fillId="3" borderId="8" xfId="0" applyNumberFormat="1" applyFont="1" applyFill="1" applyBorder="1"/>
    <xf numFmtId="0" fontId="6" fillId="3" borderId="9" xfId="0" applyFont="1" applyFill="1" applyBorder="1"/>
    <xf numFmtId="0" fontId="3" fillId="3" borderId="2" xfId="0" applyFont="1" applyFill="1" applyBorder="1"/>
    <xf numFmtId="3" fontId="6" fillId="3" borderId="31" xfId="0" applyNumberFormat="1" applyFont="1" applyFill="1" applyBorder="1" applyAlignment="1">
      <alignment horizontal="right"/>
    </xf>
    <xf numFmtId="3" fontId="6" fillId="3" borderId="2" xfId="0" applyNumberFormat="1" applyFont="1" applyFill="1" applyBorder="1" applyAlignment="1">
      <alignment horizontal="center"/>
    </xf>
    <xf numFmtId="4" fontId="6" fillId="3" borderId="31" xfId="0" applyNumberFormat="1" applyFont="1" applyFill="1" applyBorder="1" applyAlignment="1">
      <alignment horizontal="right"/>
    </xf>
    <xf numFmtId="0" fontId="13" fillId="3" borderId="2" xfId="0" applyFont="1" applyFill="1" applyBorder="1" applyAlignment="1">
      <alignment horizontal="right"/>
    </xf>
    <xf numFmtId="4" fontId="13" fillId="3" borderId="2" xfId="0" applyNumberFormat="1" applyFont="1" applyFill="1" applyBorder="1" applyAlignment="1">
      <alignment horizontal="center"/>
    </xf>
    <xf numFmtId="0" fontId="6" fillId="3" borderId="10" xfId="0" applyFont="1" applyFill="1" applyBorder="1"/>
    <xf numFmtId="0" fontId="15" fillId="3" borderId="7" xfId="0" applyFont="1" applyFill="1" applyBorder="1" applyAlignment="1">
      <alignment horizontal="right"/>
    </xf>
    <xf numFmtId="3" fontId="3" fillId="3" borderId="0" xfId="0" applyNumberFormat="1" applyFont="1" applyFill="1" applyBorder="1" applyAlignment="1">
      <alignment horizontal="right"/>
    </xf>
    <xf numFmtId="3" fontId="3" fillId="3" borderId="7" xfId="0" applyNumberFormat="1" applyFont="1" applyFill="1" applyBorder="1" applyAlignment="1">
      <alignment horizontal="right"/>
    </xf>
    <xf numFmtId="4" fontId="3" fillId="3" borderId="0" xfId="0" applyNumberFormat="1" applyFont="1" applyFill="1" applyBorder="1" applyAlignment="1">
      <alignment horizontal="right"/>
    </xf>
    <xf numFmtId="3" fontId="11" fillId="3" borderId="7" xfId="0" applyNumberFormat="1" applyFont="1" applyFill="1" applyBorder="1" applyAlignment="1">
      <alignment horizontal="right"/>
    </xf>
    <xf numFmtId="4" fontId="11" fillId="3" borderId="7" xfId="0" applyNumberFormat="1" applyFont="1" applyFill="1" applyBorder="1" applyAlignment="1">
      <alignment horizontal="right"/>
    </xf>
    <xf numFmtId="0" fontId="6" fillId="3" borderId="6" xfId="0" applyFont="1" applyFill="1" applyBorder="1"/>
    <xf numFmtId="0" fontId="6" fillId="3" borderId="8" xfId="0" applyFont="1" applyFill="1" applyBorder="1" applyAlignment="1">
      <alignment horizontal="right"/>
    </xf>
    <xf numFmtId="3" fontId="3" fillId="3" borderId="30" xfId="0" applyNumberFormat="1" applyFont="1" applyFill="1" applyBorder="1"/>
    <xf numFmtId="0" fontId="11" fillId="3" borderId="8" xfId="0" applyFont="1" applyFill="1" applyBorder="1"/>
    <xf numFmtId="3" fontId="11" fillId="3" borderId="8" xfId="0" applyNumberFormat="1" applyFont="1" applyFill="1" applyBorder="1"/>
    <xf numFmtId="0" fontId="4" fillId="3" borderId="7" xfId="0" applyFont="1" applyFill="1" applyBorder="1" applyAlignment="1">
      <alignment horizontal="right"/>
    </xf>
    <xf numFmtId="0" fontId="19" fillId="3" borderId="7" xfId="0" applyFont="1" applyFill="1" applyBorder="1"/>
    <xf numFmtId="3" fontId="21" fillId="3" borderId="10" xfId="0" applyNumberFormat="1" applyFont="1" applyFill="1" applyBorder="1" applyAlignment="1">
      <alignment horizontal="right"/>
    </xf>
    <xf numFmtId="2" fontId="21" fillId="3" borderId="7" xfId="0" applyNumberFormat="1" applyFont="1" applyFill="1" applyBorder="1" applyAlignment="1">
      <alignment horizontal="right"/>
    </xf>
    <xf numFmtId="0" fontId="23" fillId="3" borderId="7" xfId="0" applyFont="1" applyFill="1" applyBorder="1" applyAlignment="1">
      <alignment horizontal="right"/>
    </xf>
    <xf numFmtId="3" fontId="19" fillId="3" borderId="10" xfId="0" applyNumberFormat="1" applyFont="1" applyFill="1" applyBorder="1" applyAlignment="1">
      <alignment horizontal="right"/>
    </xf>
    <xf numFmtId="2" fontId="19" fillId="3" borderId="7" xfId="0" applyNumberFormat="1" applyFont="1" applyFill="1" applyBorder="1" applyAlignment="1"/>
    <xf numFmtId="0" fontId="4" fillId="3" borderId="8" xfId="0" applyFont="1" applyFill="1" applyBorder="1" applyAlignment="1">
      <alignment horizontal="right"/>
    </xf>
    <xf numFmtId="0" fontId="23" fillId="3" borderId="8" xfId="0" applyFont="1" applyFill="1" applyBorder="1"/>
    <xf numFmtId="3" fontId="19" fillId="3" borderId="8" xfId="0" applyNumberFormat="1" applyFont="1" applyFill="1" applyBorder="1" applyAlignment="1">
      <alignment horizontal="right"/>
    </xf>
    <xf numFmtId="3" fontId="19" fillId="3" borderId="6" xfId="0" applyNumberFormat="1" applyFont="1" applyFill="1" applyBorder="1" applyAlignment="1">
      <alignment horizontal="right"/>
    </xf>
    <xf numFmtId="2" fontId="21" fillId="3" borderId="8" xfId="0" applyNumberFormat="1" applyFont="1" applyFill="1" applyBorder="1" applyAlignment="1"/>
    <xf numFmtId="0" fontId="6" fillId="3" borderId="2" xfId="0" applyFont="1" applyFill="1" applyBorder="1"/>
    <xf numFmtId="3" fontId="6" fillId="3" borderId="9" xfId="0" applyNumberFormat="1" applyFont="1" applyFill="1" applyBorder="1" applyAlignment="1">
      <alignment horizontal="right"/>
    </xf>
    <xf numFmtId="4" fontId="6" fillId="3" borderId="2" xfId="0" applyNumberFormat="1" applyFont="1" applyFill="1" applyBorder="1" applyAlignment="1">
      <alignment horizontal="right"/>
    </xf>
    <xf numFmtId="4" fontId="13" fillId="3" borderId="12" xfId="0" applyNumberFormat="1" applyFont="1" applyFill="1" applyBorder="1" applyAlignment="1">
      <alignment horizontal="right"/>
    </xf>
    <xf numFmtId="0" fontId="6" fillId="3" borderId="7" xfId="0" applyFont="1" applyFill="1" applyBorder="1"/>
    <xf numFmtId="3" fontId="11" fillId="3" borderId="10" xfId="0" applyNumberFormat="1" applyFont="1" applyFill="1" applyBorder="1" applyAlignment="1">
      <alignment horizontal="right"/>
    </xf>
    <xf numFmtId="4" fontId="11" fillId="3" borderId="13" xfId="0" applyNumberFormat="1" applyFont="1" applyFill="1" applyBorder="1" applyAlignment="1">
      <alignment horizontal="right"/>
    </xf>
    <xf numFmtId="0" fontId="6" fillId="3" borderId="8" xfId="0" applyFont="1" applyFill="1" applyBorder="1"/>
    <xf numFmtId="3" fontId="13" fillId="3" borderId="6" xfId="0" applyNumberFormat="1" applyFont="1" applyFill="1" applyBorder="1"/>
    <xf numFmtId="3" fontId="13" fillId="3" borderId="8" xfId="0" applyNumberFormat="1" applyFont="1" applyFill="1" applyBorder="1"/>
    <xf numFmtId="3" fontId="13" fillId="3" borderId="11" xfId="0" applyNumberFormat="1" applyFont="1" applyFill="1" applyBorder="1"/>
    <xf numFmtId="0" fontId="21" fillId="3" borderId="10" xfId="0" applyFont="1" applyFill="1" applyBorder="1" applyAlignment="1">
      <alignment horizontal="right"/>
    </xf>
    <xf numFmtId="0" fontId="19" fillId="3" borderId="10" xfId="0" applyFont="1" applyFill="1" applyBorder="1" applyAlignment="1">
      <alignment horizontal="left"/>
    </xf>
    <xf numFmtId="4" fontId="21" fillId="3" borderId="10" xfId="0" applyNumberFormat="1" applyFont="1" applyFill="1" applyBorder="1" applyAlignment="1">
      <alignment horizontal="right"/>
    </xf>
    <xf numFmtId="0" fontId="1" fillId="3" borderId="10" xfId="0" applyFont="1" applyFill="1" applyBorder="1" applyAlignment="1">
      <alignment horizontal="right"/>
    </xf>
    <xf numFmtId="0" fontId="23" fillId="3" borderId="10" xfId="0" applyFont="1" applyFill="1" applyBorder="1" applyAlignment="1">
      <alignment horizontal="right"/>
    </xf>
    <xf numFmtId="3" fontId="19" fillId="3" borderId="7" xfId="0" applyNumberFormat="1" applyFont="1" applyFill="1" applyBorder="1" applyAlignment="1">
      <alignment horizontal="right"/>
    </xf>
    <xf numFmtId="2" fontId="19" fillId="3" borderId="7" xfId="0" applyNumberFormat="1" applyFont="1" applyFill="1" applyBorder="1" applyAlignment="1">
      <alignment horizontal="right"/>
    </xf>
    <xf numFmtId="0" fontId="1" fillId="3" borderId="6" xfId="0" applyFont="1" applyFill="1" applyBorder="1"/>
    <xf numFmtId="0" fontId="4" fillId="3" borderId="6" xfId="0" applyFont="1" applyFill="1" applyBorder="1"/>
    <xf numFmtId="3" fontId="4" fillId="3" borderId="8" xfId="0" applyNumberFormat="1" applyFont="1" applyFill="1" applyBorder="1" applyAlignment="1">
      <alignment horizontal="right"/>
    </xf>
    <xf numFmtId="3" fontId="4" fillId="3" borderId="6" xfId="0" applyNumberFormat="1" applyFont="1" applyFill="1" applyBorder="1" applyAlignment="1">
      <alignment horizontal="right"/>
    </xf>
    <xf numFmtId="4" fontId="4" fillId="3" borderId="8" xfId="0" applyNumberFormat="1" applyFont="1" applyFill="1" applyBorder="1" applyAlignment="1">
      <alignment horizontal="right"/>
    </xf>
    <xf numFmtId="3" fontId="13" fillId="3" borderId="2" xfId="0" applyNumberFormat="1" applyFont="1" applyFill="1" applyBorder="1" applyAlignment="1">
      <alignment horizontal="right"/>
    </xf>
    <xf numFmtId="4" fontId="13" fillId="3" borderId="31" xfId="0" applyNumberFormat="1" applyFont="1" applyFill="1" applyBorder="1" applyAlignment="1">
      <alignment horizontal="center"/>
    </xf>
    <xf numFmtId="0" fontId="6" fillId="3" borderId="2" xfId="0" applyFont="1" applyFill="1" applyBorder="1" applyAlignment="1">
      <alignment horizontal="right"/>
    </xf>
    <xf numFmtId="4" fontId="11" fillId="3" borderId="0" xfId="0" applyNumberFormat="1" applyFont="1" applyFill="1" applyBorder="1" applyAlignment="1">
      <alignment horizontal="right"/>
    </xf>
    <xf numFmtId="0" fontId="0" fillId="3" borderId="8" xfId="0" applyFill="1" applyBorder="1" applyAlignment="1">
      <alignment horizontal="left"/>
    </xf>
    <xf numFmtId="3" fontId="3" fillId="3" borderId="30" xfId="0" applyNumberFormat="1" applyFont="1" applyFill="1" applyBorder="1" applyAlignment="1">
      <alignment horizontal="right"/>
    </xf>
    <xf numFmtId="3" fontId="13" fillId="3" borderId="8" xfId="0" applyNumberFormat="1" applyFont="1" applyFill="1" applyBorder="1" applyAlignment="1">
      <alignment horizontal="right"/>
    </xf>
    <xf numFmtId="4" fontId="6" fillId="3" borderId="30" xfId="0" applyNumberFormat="1" applyFont="1" applyFill="1" applyBorder="1" applyAlignment="1">
      <alignment horizontal="right"/>
    </xf>
    <xf numFmtId="3" fontId="3" fillId="3" borderId="8" xfId="0" applyNumberFormat="1" applyFont="1" applyFill="1" applyBorder="1" applyAlignment="1">
      <alignment horizontal="right"/>
    </xf>
    <xf numFmtId="4" fontId="3" fillId="3" borderId="8" xfId="0" applyNumberFormat="1" applyFont="1" applyFill="1" applyBorder="1" applyAlignment="1">
      <alignment horizontal="right"/>
    </xf>
    <xf numFmtId="0" fontId="5" fillId="3" borderId="7" xfId="0" applyFont="1" applyFill="1" applyBorder="1" applyAlignment="1">
      <alignment horizontal="right"/>
    </xf>
    <xf numFmtId="3" fontId="3" fillId="3" borderId="10" xfId="0" applyNumberFormat="1" applyFont="1" applyFill="1" applyBorder="1" applyAlignment="1">
      <alignment horizontal="right"/>
    </xf>
    <xf numFmtId="2" fontId="5" fillId="3" borderId="13" xfId="0" applyNumberFormat="1" applyFont="1" applyFill="1" applyBorder="1" applyAlignment="1"/>
    <xf numFmtId="2" fontId="3" fillId="3" borderId="13" xfId="0" applyNumberFormat="1" applyFont="1" applyFill="1" applyBorder="1" applyAlignment="1"/>
    <xf numFmtId="0" fontId="15" fillId="3" borderId="8" xfId="0" applyFont="1" applyFill="1" applyBorder="1" applyAlignment="1">
      <alignment horizontal="left"/>
    </xf>
    <xf numFmtId="3" fontId="11" fillId="3" borderId="6" xfId="0" applyNumberFormat="1" applyFont="1" applyFill="1" applyBorder="1" applyAlignment="1">
      <alignment horizontal="right"/>
    </xf>
    <xf numFmtId="2" fontId="13" fillId="3" borderId="11" xfId="0" applyNumberFormat="1" applyFont="1" applyFill="1" applyBorder="1" applyAlignment="1"/>
    <xf numFmtId="0" fontId="21" fillId="3" borderId="7" xfId="0" applyFont="1" applyFill="1" applyBorder="1"/>
    <xf numFmtId="0" fontId="24" fillId="3" borderId="7" xfId="0" applyFont="1" applyFill="1" applyBorder="1"/>
    <xf numFmtId="3" fontId="21" fillId="3" borderId="2" xfId="0" applyNumberFormat="1" applyFont="1" applyFill="1" applyBorder="1" applyAlignment="1">
      <alignment horizontal="right"/>
    </xf>
    <xf numFmtId="4" fontId="21" fillId="3" borderId="12" xfId="0" applyNumberFormat="1" applyFont="1" applyFill="1" applyBorder="1" applyAlignment="1">
      <alignment horizontal="right"/>
    </xf>
    <xf numFmtId="0" fontId="21" fillId="3" borderId="2" xfId="0" applyFont="1" applyFill="1" applyBorder="1" applyAlignment="1">
      <alignment horizontal="right"/>
    </xf>
    <xf numFmtId="4" fontId="19" fillId="3" borderId="13" xfId="0" applyNumberFormat="1" applyFont="1" applyFill="1" applyBorder="1" applyAlignment="1">
      <alignment horizontal="right"/>
    </xf>
    <xf numFmtId="0" fontId="21" fillId="3" borderId="8" xfId="0" applyFont="1" applyFill="1" applyBorder="1"/>
    <xf numFmtId="0" fontId="24" fillId="3" borderId="8" xfId="0" applyFont="1" applyFill="1" applyBorder="1"/>
    <xf numFmtId="3" fontId="21" fillId="3" borderId="6" xfId="0" applyNumberFormat="1" applyFont="1" applyFill="1" applyBorder="1" applyAlignment="1">
      <alignment horizontal="right"/>
    </xf>
    <xf numFmtId="3" fontId="21" fillId="3" borderId="8" xfId="0" applyNumberFormat="1" applyFont="1" applyFill="1" applyBorder="1" applyAlignment="1">
      <alignment horizontal="right"/>
    </xf>
    <xf numFmtId="3" fontId="21" fillId="3" borderId="11" xfId="0" applyNumberFormat="1" applyFont="1" applyFill="1" applyBorder="1"/>
    <xf numFmtId="0" fontId="21" fillId="3" borderId="6" xfId="0" applyFont="1" applyFill="1" applyBorder="1"/>
    <xf numFmtId="0" fontId="3" fillId="3" borderId="7" xfId="0" applyFont="1" applyFill="1" applyBorder="1"/>
    <xf numFmtId="3" fontId="26" fillId="3" borderId="10" xfId="0" applyNumberFormat="1" applyFont="1" applyFill="1" applyBorder="1" applyAlignment="1">
      <alignment horizontal="right"/>
    </xf>
    <xf numFmtId="2" fontId="6" fillId="3" borderId="7" xfId="0" applyNumberFormat="1" applyFont="1" applyFill="1" applyBorder="1" applyAlignment="1">
      <alignment horizontal="right"/>
    </xf>
    <xf numFmtId="2" fontId="3" fillId="3" borderId="7" xfId="0" applyNumberFormat="1" applyFont="1" applyFill="1" applyBorder="1" applyAlignment="1"/>
    <xf numFmtId="0" fontId="15" fillId="3" borderId="8" xfId="0" applyFont="1" applyFill="1" applyBorder="1"/>
    <xf numFmtId="3" fontId="6" fillId="3" borderId="8" xfId="0" applyNumberFormat="1" applyFont="1" applyFill="1" applyBorder="1" applyAlignment="1">
      <alignment horizontal="right"/>
    </xf>
    <xf numFmtId="3" fontId="6" fillId="3" borderId="6" xfId="0" applyNumberFormat="1" applyFont="1" applyFill="1" applyBorder="1" applyAlignment="1">
      <alignment horizontal="right"/>
    </xf>
    <xf numFmtId="2" fontId="6" fillId="3" borderId="8" xfId="0" applyNumberFormat="1" applyFont="1" applyFill="1" applyBorder="1" applyAlignment="1">
      <alignment horizontal="right"/>
    </xf>
    <xf numFmtId="0" fontId="24" fillId="3" borderId="10" xfId="0" applyFont="1" applyFill="1" applyBorder="1"/>
    <xf numFmtId="3" fontId="21" fillId="3" borderId="7" xfId="0" applyNumberFormat="1" applyFont="1" applyFill="1" applyBorder="1" applyAlignment="1">
      <alignment horizontal="center"/>
    </xf>
    <xf numFmtId="4" fontId="21" fillId="3" borderId="13" xfId="0" applyNumberFormat="1" applyFont="1" applyFill="1" applyBorder="1" applyAlignment="1">
      <alignment horizontal="center"/>
    </xf>
    <xf numFmtId="3" fontId="21" fillId="3" borderId="7" xfId="0" applyNumberFormat="1" applyFont="1" applyFill="1" applyBorder="1" applyAlignment="1">
      <alignment horizontal="right"/>
    </xf>
    <xf numFmtId="4" fontId="21" fillId="3" borderId="13" xfId="0" applyNumberFormat="1" applyFont="1" applyFill="1" applyBorder="1" applyAlignment="1">
      <alignment horizontal="right"/>
    </xf>
    <xf numFmtId="3" fontId="19" fillId="3" borderId="7" xfId="0" applyNumberFormat="1" applyFont="1" applyFill="1" applyBorder="1"/>
    <xf numFmtId="0" fontId="20" fillId="3" borderId="6" xfId="0" applyFont="1" applyFill="1" applyBorder="1"/>
    <xf numFmtId="3" fontId="24" fillId="3" borderId="8" xfId="0" applyNumberFormat="1" applyFont="1" applyFill="1" applyBorder="1" applyAlignment="1">
      <alignment horizontal="right"/>
    </xf>
    <xf numFmtId="0" fontId="24" fillId="3" borderId="8" xfId="0" applyFont="1" applyFill="1" applyBorder="1" applyAlignment="1">
      <alignment horizontal="right"/>
    </xf>
    <xf numFmtId="0" fontId="24" fillId="3" borderId="11" xfId="0" applyFont="1" applyFill="1" applyBorder="1" applyAlignment="1">
      <alignment horizontal="right"/>
    </xf>
    <xf numFmtId="3" fontId="21" fillId="3" borderId="11" xfId="0" applyNumberFormat="1" applyFont="1" applyFill="1" applyBorder="1" applyAlignment="1">
      <alignment horizontal="right"/>
    </xf>
    <xf numFmtId="0" fontId="6" fillId="3" borderId="7" xfId="0" applyFont="1" applyFill="1" applyBorder="1" applyAlignment="1">
      <alignment horizontal="center"/>
    </xf>
    <xf numFmtId="0" fontId="6" fillId="3" borderId="10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/>
    </xf>
    <xf numFmtId="0" fontId="15" fillId="3" borderId="10" xfId="0" applyFont="1" applyFill="1" applyBorder="1" applyAlignment="1">
      <alignment horizontal="right"/>
    </xf>
    <xf numFmtId="0" fontId="7" fillId="3" borderId="6" xfId="0" applyFont="1" applyFill="1" applyBorder="1"/>
    <xf numFmtId="0" fontId="19" fillId="3" borderId="9" xfId="0" applyFont="1" applyFill="1" applyBorder="1" applyAlignment="1">
      <alignment vertical="justify"/>
    </xf>
    <xf numFmtId="3" fontId="13" fillId="3" borderId="2" xfId="0" applyNumberFormat="1" applyFont="1" applyFill="1" applyBorder="1"/>
    <xf numFmtId="4" fontId="6" fillId="3" borderId="12" xfId="0" applyNumberFormat="1" applyFont="1" applyFill="1" applyBorder="1" applyAlignment="1">
      <alignment horizontal="right"/>
    </xf>
    <xf numFmtId="0" fontId="15" fillId="3" borderId="10" xfId="0" applyFont="1" applyFill="1" applyBorder="1" applyAlignment="1">
      <alignment horizontal="right" vertical="justify"/>
    </xf>
    <xf numFmtId="0" fontId="15" fillId="3" borderId="6" xfId="0" applyFont="1" applyFill="1" applyBorder="1" applyAlignment="1">
      <alignment horizontal="left" vertical="justify"/>
    </xf>
    <xf numFmtId="4" fontId="6" fillId="3" borderId="11" xfId="0" applyNumberFormat="1" applyFont="1" applyFill="1" applyBorder="1" applyAlignment="1">
      <alignment horizontal="right"/>
    </xf>
    <xf numFmtId="0" fontId="15" fillId="3" borderId="2" xfId="0" applyFont="1" applyFill="1" applyBorder="1" applyAlignment="1"/>
    <xf numFmtId="3" fontId="3" fillId="3" borderId="12" xfId="0" applyNumberFormat="1" applyFont="1" applyFill="1" applyBorder="1" applyAlignment="1"/>
    <xf numFmtId="3" fontId="3" fillId="3" borderId="2" xfId="0" applyNumberFormat="1" applyFont="1" applyFill="1" applyBorder="1" applyAlignment="1"/>
    <xf numFmtId="2" fontId="3" fillId="3" borderId="2" xfId="0" applyNumberFormat="1" applyFont="1" applyFill="1" applyBorder="1" applyAlignment="1"/>
    <xf numFmtId="3" fontId="3" fillId="3" borderId="13" xfId="0" applyNumberFormat="1" applyFont="1" applyFill="1" applyBorder="1" applyAlignment="1"/>
    <xf numFmtId="3" fontId="3" fillId="3" borderId="7" xfId="0" applyNumberFormat="1" applyFont="1" applyFill="1" applyBorder="1" applyAlignment="1"/>
    <xf numFmtId="0" fontId="15" fillId="3" borderId="8" xfId="0" applyFont="1" applyFill="1" applyBorder="1" applyAlignment="1"/>
    <xf numFmtId="3" fontId="3" fillId="3" borderId="11" xfId="0" applyNumberFormat="1" applyFont="1" applyFill="1" applyBorder="1" applyAlignment="1"/>
    <xf numFmtId="3" fontId="3" fillId="3" borderId="8" xfId="0" applyNumberFormat="1" applyFont="1" applyFill="1" applyBorder="1" applyAlignment="1"/>
    <xf numFmtId="2" fontId="3" fillId="3" borderId="8" xfId="0" applyNumberFormat="1" applyFont="1" applyFill="1" applyBorder="1" applyAlignment="1"/>
    <xf numFmtId="0" fontId="21" fillId="3" borderId="2" xfId="0" applyFont="1" applyFill="1" applyBorder="1"/>
    <xf numFmtId="0" fontId="24" fillId="3" borderId="2" xfId="0" applyFont="1" applyFill="1" applyBorder="1"/>
    <xf numFmtId="3" fontId="21" fillId="3" borderId="2" xfId="0" applyNumberFormat="1" applyFont="1" applyFill="1" applyBorder="1"/>
    <xf numFmtId="0" fontId="21" fillId="3" borderId="8" xfId="0" applyFont="1" applyFill="1" applyBorder="1" applyAlignment="1">
      <alignment horizontal="right"/>
    </xf>
    <xf numFmtId="4" fontId="21" fillId="3" borderId="11" xfId="0" applyNumberFormat="1" applyFont="1" applyFill="1" applyBorder="1" applyAlignment="1">
      <alignment horizontal="right"/>
    </xf>
    <xf numFmtId="0" fontId="4" fillId="3" borderId="2" xfId="0" applyFont="1" applyFill="1" applyBorder="1" applyAlignment="1">
      <alignment horizontal="right"/>
    </xf>
    <xf numFmtId="0" fontId="23" fillId="3" borderId="2" xfId="0" applyFont="1" applyFill="1" applyBorder="1"/>
    <xf numFmtId="3" fontId="19" fillId="3" borderId="9" xfId="0" applyNumberFormat="1" applyFont="1" applyFill="1" applyBorder="1" applyAlignment="1">
      <alignment horizontal="right"/>
    </xf>
    <xf numFmtId="2" fontId="19" fillId="3" borderId="2" xfId="0" applyNumberFormat="1" applyFont="1" applyFill="1" applyBorder="1" applyAlignment="1">
      <alignment horizontal="right"/>
    </xf>
    <xf numFmtId="0" fontId="1" fillId="3" borderId="7" xfId="0" applyFont="1" applyFill="1" applyBorder="1"/>
    <xf numFmtId="3" fontId="19" fillId="3" borderId="10" xfId="0" applyNumberFormat="1" applyFont="1" applyFill="1" applyBorder="1"/>
    <xf numFmtId="0" fontId="1" fillId="3" borderId="8" xfId="0" applyFont="1" applyFill="1" applyBorder="1"/>
    <xf numFmtId="3" fontId="21" fillId="3" borderId="8" xfId="0" applyNumberFormat="1" applyFont="1" applyFill="1" applyBorder="1"/>
    <xf numFmtId="3" fontId="21" fillId="3" borderId="30" xfId="0" applyNumberFormat="1" applyFont="1" applyFill="1" applyBorder="1"/>
    <xf numFmtId="0" fontId="4" fillId="3" borderId="10" xfId="0" applyFont="1" applyFill="1" applyBorder="1" applyAlignment="1">
      <alignment horizontal="right"/>
    </xf>
    <xf numFmtId="0" fontId="19" fillId="3" borderId="10" xfId="0" applyFont="1" applyFill="1" applyBorder="1"/>
    <xf numFmtId="3" fontId="4" fillId="3" borderId="7" xfId="0" applyNumberFormat="1" applyFont="1" applyFill="1" applyBorder="1" applyAlignment="1">
      <alignment horizontal="right"/>
    </xf>
    <xf numFmtId="3" fontId="4" fillId="3" borderId="0" xfId="0" applyNumberFormat="1" applyFont="1" applyFill="1" applyBorder="1" applyAlignment="1">
      <alignment horizontal="right"/>
    </xf>
    <xf numFmtId="2" fontId="4" fillId="3" borderId="7" xfId="0" applyNumberFormat="1" applyFont="1" applyFill="1" applyBorder="1" applyAlignment="1">
      <alignment horizontal="right"/>
    </xf>
    <xf numFmtId="0" fontId="4" fillId="3" borderId="6" xfId="0" applyFont="1" applyFill="1" applyBorder="1" applyAlignment="1">
      <alignment horizontal="right"/>
    </xf>
    <xf numFmtId="0" fontId="23" fillId="3" borderId="6" xfId="0" applyFont="1" applyFill="1" applyBorder="1"/>
    <xf numFmtId="3" fontId="19" fillId="3" borderId="30" xfId="0" applyNumberFormat="1" applyFont="1" applyFill="1" applyBorder="1" applyAlignment="1">
      <alignment horizontal="right"/>
    </xf>
    <xf numFmtId="4" fontId="19" fillId="3" borderId="8" xfId="0" applyNumberFormat="1" applyFont="1" applyFill="1" applyBorder="1" applyAlignment="1">
      <alignment horizontal="right"/>
    </xf>
    <xf numFmtId="0" fontId="21" fillId="3" borderId="9" xfId="0" applyFont="1" applyFill="1" applyBorder="1"/>
    <xf numFmtId="0" fontId="19" fillId="3" borderId="2" xfId="0" applyFont="1" applyFill="1" applyBorder="1"/>
    <xf numFmtId="4" fontId="21" fillId="3" borderId="2" xfId="0" applyNumberFormat="1" applyFont="1" applyFill="1" applyBorder="1"/>
    <xf numFmtId="0" fontId="21" fillId="3" borderId="10" xfId="0" applyFont="1" applyFill="1" applyBorder="1"/>
    <xf numFmtId="0" fontId="23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0" fillId="2" borderId="9" xfId="0" applyFill="1" applyBorder="1"/>
    <xf numFmtId="0" fontId="3" fillId="2" borderId="6" xfId="0" applyFont="1" applyFill="1" applyBorder="1" applyAlignment="1">
      <alignment horizontal="right"/>
    </xf>
    <xf numFmtId="0" fontId="3" fillId="2" borderId="9" xfId="0" applyFont="1" applyFill="1" applyBorder="1" applyAlignment="1">
      <alignment horizontal="right"/>
    </xf>
    <xf numFmtId="0" fontId="0" fillId="3" borderId="9" xfId="0" applyFill="1" applyBorder="1"/>
    <xf numFmtId="0" fontId="4" fillId="3" borderId="2" xfId="0" applyFont="1" applyFill="1" applyBorder="1"/>
    <xf numFmtId="0" fontId="0" fillId="3" borderId="2" xfId="0" applyFill="1" applyBorder="1" applyAlignment="1"/>
    <xf numFmtId="0" fontId="0" fillId="3" borderId="9" xfId="0" applyFill="1" applyBorder="1" applyAlignment="1"/>
    <xf numFmtId="0" fontId="0" fillId="3" borderId="10" xfId="0" applyFill="1" applyBorder="1"/>
    <xf numFmtId="0" fontId="6" fillId="3" borderId="7" xfId="0" applyFont="1" applyFill="1" applyBorder="1" applyAlignment="1">
      <alignment horizontal="right"/>
    </xf>
    <xf numFmtId="0" fontId="0" fillId="3" borderId="6" xfId="0" applyFill="1" applyBorder="1"/>
    <xf numFmtId="0" fontId="4" fillId="3" borderId="8" xfId="0" applyFont="1" applyFill="1" applyBorder="1"/>
    <xf numFmtId="0" fontId="0" fillId="3" borderId="8" xfId="0" applyFill="1" applyBorder="1" applyAlignment="1"/>
    <xf numFmtId="0" fontId="0" fillId="3" borderId="6" xfId="0" applyFill="1" applyBorder="1" applyAlignment="1"/>
    <xf numFmtId="0" fontId="4" fillId="2" borderId="0" xfId="0" applyFont="1" applyFill="1" applyBorder="1" applyAlignment="1">
      <alignment horizontal="right"/>
    </xf>
    <xf numFmtId="0" fontId="23" fillId="2" borderId="0" xfId="0" applyFont="1" applyFill="1" applyBorder="1"/>
    <xf numFmtId="3" fontId="19" fillId="2" borderId="0" xfId="0" applyNumberFormat="1" applyFont="1" applyFill="1" applyBorder="1" applyAlignment="1">
      <alignment horizontal="right"/>
    </xf>
    <xf numFmtId="0" fontId="9" fillId="0" borderId="0" xfId="0" applyFont="1" applyAlignment="1"/>
    <xf numFmtId="0" fontId="5" fillId="2" borderId="0" xfId="0" applyFont="1" applyFill="1" applyBorder="1" applyAlignment="1">
      <alignment horizontal="center"/>
    </xf>
    <xf numFmtId="0" fontId="15" fillId="2" borderId="0" xfId="0" applyFont="1" applyFill="1" applyBorder="1" applyAlignment="1"/>
    <xf numFmtId="3" fontId="3" fillId="2" borderId="0" xfId="0" applyNumberFormat="1" applyFont="1" applyFill="1" applyBorder="1" applyAlignment="1"/>
    <xf numFmtId="2" fontId="3" fillId="2" borderId="0" xfId="0" applyNumberFormat="1" applyFont="1" applyFill="1" applyBorder="1" applyAlignment="1"/>
    <xf numFmtId="4" fontId="19" fillId="2" borderId="0" xfId="0" applyNumberFormat="1" applyFont="1" applyFill="1" applyBorder="1" applyAlignment="1">
      <alignment horizontal="right"/>
    </xf>
    <xf numFmtId="0" fontId="6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21" xfId="0" applyFont="1" applyBorder="1"/>
    <xf numFmtId="0" fontId="6" fillId="0" borderId="25" xfId="0" applyFont="1" applyBorder="1"/>
    <xf numFmtId="0" fontId="6" fillId="0" borderId="8" xfId="0" applyFont="1" applyBorder="1" applyAlignment="1">
      <alignment horizontal="center"/>
    </xf>
    <xf numFmtId="3" fontId="6" fillId="0" borderId="1" xfId="0" applyNumberFormat="1" applyFont="1" applyBorder="1"/>
    <xf numFmtId="2" fontId="5" fillId="0" borderId="3" xfId="0" applyNumberFormat="1" applyFont="1" applyBorder="1" applyAlignment="1">
      <alignment horizontal="right"/>
    </xf>
    <xf numFmtId="0" fontId="1" fillId="2" borderId="1" xfId="0" applyFont="1" applyFill="1" applyBorder="1" applyAlignment="1">
      <alignment horizontal="center"/>
    </xf>
    <xf numFmtId="3" fontId="6" fillId="2" borderId="2" xfId="0" applyNumberFormat="1" applyFont="1" applyFill="1" applyBorder="1" applyAlignment="1">
      <alignment vertical="center"/>
    </xf>
    <xf numFmtId="0" fontId="21" fillId="2" borderId="25" xfId="0" applyFont="1" applyFill="1" applyBorder="1" applyAlignment="1">
      <alignment horizontal="right"/>
    </xf>
    <xf numFmtId="1" fontId="10" fillId="0" borderId="1" xfId="0" applyNumberFormat="1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3" fontId="6" fillId="0" borderId="1" xfId="0" applyNumberFormat="1" applyFont="1" applyBorder="1" applyAlignment="1">
      <alignment horizontal="left"/>
    </xf>
    <xf numFmtId="3" fontId="5" fillId="0" borderId="1" xfId="0" applyNumberFormat="1" applyFont="1" applyBorder="1" applyAlignment="1">
      <alignment horizontal="center"/>
    </xf>
    <xf numFmtId="3" fontId="5" fillId="0" borderId="1" xfId="0" applyNumberFormat="1" applyFont="1" applyBorder="1" applyAlignment="1">
      <alignment horizontal="left"/>
    </xf>
    <xf numFmtId="4" fontId="5" fillId="0" borderId="21" xfId="0" applyNumberFormat="1" applyFont="1" applyBorder="1" applyAlignment="1">
      <alignment horizontal="right"/>
    </xf>
    <xf numFmtId="0" fontId="21" fillId="0" borderId="2" xfId="0" applyFont="1" applyBorder="1" applyAlignment="1">
      <alignment horizontal="center"/>
    </xf>
    <xf numFmtId="3" fontId="21" fillId="0" borderId="1" xfId="0" applyNumberFormat="1" applyFont="1" applyBorder="1"/>
    <xf numFmtId="2" fontId="21" fillId="0" borderId="12" xfId="0" applyNumberFormat="1" applyFont="1" applyBorder="1"/>
    <xf numFmtId="0" fontId="4" fillId="0" borderId="3" xfId="0" applyFont="1" applyBorder="1" applyAlignment="1">
      <alignment horizontal="center"/>
    </xf>
    <xf numFmtId="0" fontId="4" fillId="2" borderId="22" xfId="0" applyFont="1" applyFill="1" applyBorder="1"/>
    <xf numFmtId="3" fontId="4" fillId="0" borderId="34" xfId="0" applyNumberFormat="1" applyFont="1" applyBorder="1"/>
    <xf numFmtId="2" fontId="4" fillId="0" borderId="3" xfId="0" applyNumberFormat="1" applyFont="1" applyBorder="1"/>
    <xf numFmtId="0" fontId="4" fillId="0" borderId="4" xfId="0" applyFont="1" applyBorder="1" applyAlignment="1">
      <alignment horizontal="center"/>
    </xf>
    <xf numFmtId="0" fontId="4" fillId="2" borderId="23" xfId="0" applyFont="1" applyFill="1" applyBorder="1"/>
    <xf numFmtId="3" fontId="4" fillId="0" borderId="17" xfId="0" applyNumberFormat="1" applyFont="1" applyBorder="1"/>
    <xf numFmtId="2" fontId="4" fillId="0" borderId="4" xfId="0" applyNumberFormat="1" applyFont="1" applyBorder="1"/>
    <xf numFmtId="3" fontId="21" fillId="2" borderId="1" xfId="0" applyNumberFormat="1" applyFont="1" applyFill="1" applyBorder="1"/>
    <xf numFmtId="2" fontId="21" fillId="0" borderId="1" xfId="0" applyNumberFormat="1" applyFont="1" applyBorder="1"/>
    <xf numFmtId="2" fontId="21" fillId="0" borderId="2" xfId="0" applyNumberFormat="1" applyFont="1" applyBorder="1"/>
    <xf numFmtId="3" fontId="4" fillId="0" borderId="2" xfId="0" applyNumberFormat="1" applyFont="1" applyBorder="1"/>
    <xf numFmtId="3" fontId="4" fillId="0" borderId="31" xfId="0" applyNumberFormat="1" applyFont="1" applyBorder="1"/>
    <xf numFmtId="0" fontId="4" fillId="0" borderId="15" xfId="0" applyFont="1" applyBorder="1" applyAlignment="1">
      <alignment horizontal="center"/>
    </xf>
    <xf numFmtId="3" fontId="4" fillId="0" borderId="4" xfId="0" applyNumberFormat="1" applyFont="1" applyBorder="1"/>
    <xf numFmtId="3" fontId="4" fillId="0" borderId="23" xfId="0" applyNumberFormat="1" applyFont="1" applyBorder="1"/>
    <xf numFmtId="0" fontId="4" fillId="0" borderId="5" xfId="0" applyFont="1" applyBorder="1" applyAlignment="1">
      <alignment horizontal="center"/>
    </xf>
    <xf numFmtId="3" fontId="21" fillId="0" borderId="21" xfId="0" applyNumberFormat="1" applyFont="1" applyBorder="1"/>
    <xf numFmtId="0" fontId="4" fillId="0" borderId="30" xfId="0" applyFont="1" applyBorder="1"/>
    <xf numFmtId="0" fontId="21" fillId="0" borderId="20" xfId="0" applyFont="1" applyBorder="1" applyAlignment="1">
      <alignment horizontal="center"/>
    </xf>
    <xf numFmtId="0" fontId="4" fillId="0" borderId="22" xfId="0" applyFont="1" applyBorder="1"/>
    <xf numFmtId="3" fontId="4" fillId="0" borderId="3" xfId="0" applyNumberFormat="1" applyFont="1" applyBorder="1"/>
    <xf numFmtId="3" fontId="4" fillId="0" borderId="22" xfId="0" applyNumberFormat="1" applyFont="1" applyBorder="1"/>
    <xf numFmtId="3" fontId="4" fillId="0" borderId="5" xfId="0" applyNumberFormat="1" applyFont="1" applyBorder="1"/>
    <xf numFmtId="3" fontId="4" fillId="0" borderId="26" xfId="0" applyNumberFormat="1" applyFont="1" applyBorder="1"/>
    <xf numFmtId="0" fontId="4" fillId="0" borderId="19" xfId="0" applyFont="1" applyBorder="1" applyAlignment="1">
      <alignment horizontal="center"/>
    </xf>
    <xf numFmtId="3" fontId="4" fillId="0" borderId="19" xfId="0" applyNumberFormat="1" applyFont="1" applyBorder="1"/>
    <xf numFmtId="2" fontId="4" fillId="0" borderId="19" xfId="0" applyNumberFormat="1" applyFont="1" applyBorder="1"/>
    <xf numFmtId="0" fontId="4" fillId="0" borderId="0" xfId="0" applyFont="1" applyFill="1" applyBorder="1"/>
    <xf numFmtId="3" fontId="4" fillId="0" borderId="7" xfId="0" applyNumberFormat="1" applyFont="1" applyBorder="1"/>
    <xf numFmtId="3" fontId="4" fillId="0" borderId="0" xfId="0" applyNumberFormat="1" applyFont="1" applyBorder="1"/>
    <xf numFmtId="3" fontId="4" fillId="0" borderId="33" xfId="0" applyNumberFormat="1" applyFont="1" applyBorder="1"/>
    <xf numFmtId="0" fontId="4" fillId="2" borderId="1" xfId="0" applyFont="1" applyFill="1" applyBorder="1"/>
    <xf numFmtId="0" fontId="3" fillId="2" borderId="30" xfId="0" applyFont="1" applyFill="1" applyBorder="1" applyAlignment="1">
      <alignment horizontal="right"/>
    </xf>
    <xf numFmtId="0" fontId="33" fillId="0" borderId="7" xfId="0" applyFont="1" applyBorder="1"/>
    <xf numFmtId="3" fontId="33" fillId="0" borderId="21" xfId="0" applyNumberFormat="1" applyFont="1" applyBorder="1"/>
    <xf numFmtId="2" fontId="35" fillId="0" borderId="1" xfId="0" applyNumberFormat="1" applyFont="1" applyBorder="1"/>
    <xf numFmtId="0" fontId="33" fillId="0" borderId="32" xfId="0" applyFont="1" applyBorder="1"/>
    <xf numFmtId="3" fontId="33" fillId="0" borderId="24" xfId="0" applyNumberFormat="1" applyFont="1" applyBorder="1"/>
    <xf numFmtId="2" fontId="33" fillId="0" borderId="3" xfId="0" applyNumberFormat="1" applyFont="1" applyBorder="1"/>
    <xf numFmtId="0" fontId="33" fillId="0" borderId="4" xfId="0" applyFont="1" applyBorder="1" applyAlignment="1">
      <alignment horizontal="center"/>
    </xf>
    <xf numFmtId="3" fontId="33" fillId="2" borderId="27" xfId="0" applyNumberFormat="1" applyFont="1" applyFill="1" applyBorder="1"/>
    <xf numFmtId="2" fontId="33" fillId="0" borderId="4" xfId="0" applyNumberFormat="1" applyFont="1" applyBorder="1"/>
    <xf numFmtId="2" fontId="6" fillId="0" borderId="1" xfId="0" applyNumberFormat="1" applyFont="1" applyBorder="1"/>
    <xf numFmtId="0" fontId="5" fillId="0" borderId="2" xfId="0" applyFont="1" applyBorder="1" applyAlignment="1">
      <alignment horizontal="center"/>
    </xf>
    <xf numFmtId="3" fontId="5" fillId="0" borderId="2" xfId="0" applyNumberFormat="1" applyFont="1" applyBorder="1"/>
    <xf numFmtId="3" fontId="5" fillId="0" borderId="12" xfId="0" applyNumberFormat="1" applyFont="1" applyBorder="1"/>
    <xf numFmtId="2" fontId="5" fillId="0" borderId="1" xfId="0" applyNumberFormat="1" applyFont="1" applyBorder="1"/>
    <xf numFmtId="3" fontId="6" fillId="0" borderId="2" xfId="0" applyNumberFormat="1" applyFont="1" applyBorder="1"/>
    <xf numFmtId="3" fontId="6" fillId="0" borderId="12" xfId="0" applyNumberFormat="1" applyFont="1" applyBorder="1"/>
    <xf numFmtId="0" fontId="6" fillId="0" borderId="31" xfId="0" applyFont="1" applyBorder="1"/>
    <xf numFmtId="0" fontId="6" fillId="2" borderId="25" xfId="0" applyFont="1" applyFill="1" applyBorder="1"/>
    <xf numFmtId="2" fontId="6" fillId="0" borderId="2" xfId="0" applyNumberFormat="1" applyFont="1" applyBorder="1"/>
    <xf numFmtId="0" fontId="5" fillId="0" borderId="8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32" xfId="0" applyFont="1" applyBorder="1"/>
    <xf numFmtId="0" fontId="15" fillId="3" borderId="0" xfId="0" applyFont="1" applyFill="1" applyBorder="1" applyAlignment="1">
      <alignment horizontal="right"/>
    </xf>
    <xf numFmtId="0" fontId="20" fillId="0" borderId="25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/>
    <xf numFmtId="0" fontId="16" fillId="0" borderId="2" xfId="0" applyFont="1" applyBorder="1"/>
    <xf numFmtId="0" fontId="16" fillId="0" borderId="8" xfId="0" applyFont="1" applyBorder="1"/>
    <xf numFmtId="0" fontId="5" fillId="0" borderId="6" xfId="0" applyFont="1" applyBorder="1" applyAlignment="1">
      <alignment horizontal="center"/>
    </xf>
    <xf numFmtId="0" fontId="4" fillId="0" borderId="15" xfId="0" applyFont="1" applyBorder="1" applyAlignment="1">
      <alignment horizontal="left"/>
    </xf>
    <xf numFmtId="0" fontId="5" fillId="2" borderId="9" xfId="0" applyFont="1" applyFill="1" applyBorder="1" applyAlignment="1">
      <alignment horizontal="center"/>
    </xf>
    <xf numFmtId="0" fontId="6" fillId="2" borderId="9" xfId="0" applyFont="1" applyFill="1" applyBorder="1"/>
    <xf numFmtId="4" fontId="13" fillId="0" borderId="2" xfId="0" applyNumberFormat="1" applyFont="1" applyBorder="1" applyAlignment="1">
      <alignment horizontal="right"/>
    </xf>
    <xf numFmtId="3" fontId="21" fillId="2" borderId="2" xfId="0" applyNumberFormat="1" applyFont="1" applyFill="1" applyBorder="1" applyAlignment="1">
      <alignment horizontal="right"/>
    </xf>
    <xf numFmtId="4" fontId="13" fillId="0" borderId="21" xfId="0" applyNumberFormat="1" applyFont="1" applyBorder="1" applyAlignment="1">
      <alignment horizontal="right"/>
    </xf>
    <xf numFmtId="4" fontId="5" fillId="0" borderId="27" xfId="0" applyNumberFormat="1" applyFont="1" applyBorder="1" applyAlignment="1">
      <alignment horizontal="right"/>
    </xf>
    <xf numFmtId="4" fontId="6" fillId="0" borderId="13" xfId="0" applyNumberFormat="1" applyFont="1" applyBorder="1" applyAlignment="1">
      <alignment horizontal="right"/>
    </xf>
    <xf numFmtId="3" fontId="6" fillId="0" borderId="20" xfId="0" applyNumberFormat="1" applyFont="1" applyBorder="1" applyAlignment="1">
      <alignment horizontal="right"/>
    </xf>
    <xf numFmtId="3" fontId="5" fillId="0" borderId="14" xfId="0" applyNumberFormat="1" applyFont="1" applyBorder="1" applyAlignment="1">
      <alignment horizontal="right"/>
    </xf>
    <xf numFmtId="3" fontId="5" fillId="0" borderId="17" xfId="0" applyNumberFormat="1" applyFont="1" applyBorder="1" applyAlignment="1">
      <alignment horizontal="right"/>
    </xf>
    <xf numFmtId="3" fontId="14" fillId="0" borderId="17" xfId="0" applyNumberFormat="1" applyFont="1" applyBorder="1" applyAlignment="1">
      <alignment horizontal="right"/>
    </xf>
    <xf numFmtId="3" fontId="14" fillId="0" borderId="14" xfId="0" applyNumberFormat="1" applyFont="1" applyBorder="1" applyAlignment="1">
      <alignment horizontal="right"/>
    </xf>
    <xf numFmtId="3" fontId="4" fillId="0" borderId="15" xfId="0" applyNumberFormat="1" applyFont="1" applyBorder="1" applyAlignment="1"/>
    <xf numFmtId="3" fontId="4" fillId="0" borderId="4" xfId="0" applyNumberFormat="1" applyFont="1" applyBorder="1" applyAlignment="1"/>
    <xf numFmtId="3" fontId="4" fillId="0" borderId="5" xfId="0" applyNumberFormat="1" applyFont="1" applyBorder="1" applyAlignment="1"/>
    <xf numFmtId="3" fontId="4" fillId="0" borderId="19" xfId="0" applyNumberFormat="1" applyFont="1" applyBorder="1" applyAlignment="1"/>
    <xf numFmtId="0" fontId="4" fillId="0" borderId="6" xfId="0" applyFont="1" applyBorder="1" applyAlignment="1">
      <alignment horizontal="center"/>
    </xf>
    <xf numFmtId="3" fontId="4" fillId="2" borderId="7" xfId="0" applyNumberFormat="1" applyFont="1" applyFill="1" applyBorder="1" applyAlignment="1">
      <alignment horizontal="right"/>
    </xf>
    <xf numFmtId="0" fontId="6" fillId="2" borderId="1" xfId="0" applyFont="1" applyFill="1" applyBorder="1" applyAlignment="1">
      <alignment horizontal="center"/>
    </xf>
    <xf numFmtId="3" fontId="6" fillId="2" borderId="20" xfId="0" applyNumberFormat="1" applyFont="1" applyFill="1" applyBorder="1" applyAlignment="1">
      <alignment horizontal="right"/>
    </xf>
    <xf numFmtId="0" fontId="5" fillId="0" borderId="15" xfId="0" applyFont="1" applyBorder="1" applyAlignment="1">
      <alignment horizontal="center"/>
    </xf>
    <xf numFmtId="3" fontId="5" fillId="0" borderId="23" xfId="0" applyNumberFormat="1" applyFont="1" applyBorder="1" applyAlignment="1">
      <alignment horizontal="right"/>
    </xf>
    <xf numFmtId="2" fontId="5" fillId="0" borderId="4" xfId="0" applyNumberFormat="1" applyFont="1" applyBorder="1" applyAlignment="1">
      <alignment horizontal="right"/>
    </xf>
    <xf numFmtId="0" fontId="4" fillId="0" borderId="0" xfId="0" applyFont="1" applyAlignment="1">
      <alignment horizontal="center"/>
    </xf>
    <xf numFmtId="0" fontId="19" fillId="0" borderId="8" xfId="0" applyFont="1" applyBorder="1" applyAlignment="1">
      <alignment horizontal="left"/>
    </xf>
    <xf numFmtId="0" fontId="5" fillId="0" borderId="9" xfId="0" applyFont="1" applyBorder="1"/>
    <xf numFmtId="0" fontId="3" fillId="0" borderId="2" xfId="0" applyFont="1" applyBorder="1" applyAlignment="1">
      <alignment horizontal="left"/>
    </xf>
    <xf numFmtId="0" fontId="5" fillId="2" borderId="10" xfId="0" applyFont="1" applyFill="1" applyBorder="1"/>
    <xf numFmtId="3" fontId="14" fillId="0" borderId="4" xfId="0" applyNumberFormat="1" applyFont="1" applyBorder="1" applyAlignment="1"/>
    <xf numFmtId="0" fontId="6" fillId="0" borderId="0" xfId="0" applyFont="1"/>
    <xf numFmtId="0" fontId="21" fillId="3" borderId="2" xfId="0" applyFont="1" applyFill="1" applyBorder="1" applyAlignment="1">
      <alignment horizontal="left"/>
    </xf>
    <xf numFmtId="3" fontId="6" fillId="2" borderId="21" xfId="0" applyNumberFormat="1" applyFont="1" applyFill="1" applyBorder="1" applyAlignment="1">
      <alignment horizontal="right"/>
    </xf>
    <xf numFmtId="3" fontId="6" fillId="2" borderId="7" xfId="0" applyNumberFormat="1" applyFont="1" applyFill="1" applyBorder="1" applyAlignment="1">
      <alignment horizontal="right"/>
    </xf>
    <xf numFmtId="2" fontId="6" fillId="0" borderId="10" xfId="0" applyNumberFormat="1" applyFont="1" applyBorder="1" applyAlignment="1"/>
    <xf numFmtId="3" fontId="6" fillId="0" borderId="7" xfId="0" applyNumberFormat="1" applyFont="1" applyFill="1" applyBorder="1" applyAlignment="1">
      <alignment horizontal="right"/>
    </xf>
    <xf numFmtId="3" fontId="4" fillId="0" borderId="22" xfId="0" applyNumberFormat="1" applyFont="1" applyBorder="1" applyAlignment="1">
      <alignment horizontal="right"/>
    </xf>
    <xf numFmtId="2" fontId="4" fillId="0" borderId="15" xfId="0" applyNumberFormat="1" applyFont="1" applyBorder="1" applyAlignment="1">
      <alignment horizontal="right"/>
    </xf>
    <xf numFmtId="2" fontId="4" fillId="0" borderId="4" xfId="0" applyNumberFormat="1" applyFont="1" applyBorder="1" applyAlignment="1">
      <alignment horizontal="right"/>
    </xf>
    <xf numFmtId="2" fontId="21" fillId="0" borderId="22" xfId="0" applyNumberFormat="1" applyFont="1" applyBorder="1" applyAlignment="1">
      <alignment horizontal="right"/>
    </xf>
    <xf numFmtId="2" fontId="21" fillId="0" borderId="0" xfId="0" applyNumberFormat="1" applyFont="1" applyBorder="1" applyAlignment="1">
      <alignment horizontal="right"/>
    </xf>
    <xf numFmtId="4" fontId="21" fillId="0" borderId="25" xfId="0" applyNumberFormat="1" applyFont="1" applyBorder="1" applyAlignment="1">
      <alignment horizontal="right"/>
    </xf>
    <xf numFmtId="4" fontId="4" fillId="0" borderId="22" xfId="0" applyNumberFormat="1" applyFont="1" applyBorder="1" applyAlignment="1">
      <alignment horizontal="right"/>
    </xf>
    <xf numFmtId="4" fontId="4" fillId="0" borderId="23" xfId="0" applyNumberFormat="1" applyFont="1" applyBorder="1" applyAlignment="1">
      <alignment horizontal="right"/>
    </xf>
    <xf numFmtId="4" fontId="21" fillId="0" borderId="0" xfId="0" applyNumberFormat="1" applyFont="1" applyBorder="1" applyAlignment="1">
      <alignment horizontal="right"/>
    </xf>
    <xf numFmtId="3" fontId="21" fillId="3" borderId="31" xfId="0" applyNumberFormat="1" applyFont="1" applyFill="1" applyBorder="1" applyAlignment="1">
      <alignment horizontal="right"/>
    </xf>
    <xf numFmtId="3" fontId="5" fillId="0" borderId="34" xfId="0" applyNumberFormat="1" applyFont="1" applyBorder="1" applyAlignment="1">
      <alignment horizontal="right"/>
    </xf>
    <xf numFmtId="0" fontId="5" fillId="0" borderId="1" xfId="0" applyFont="1" applyFill="1" applyBorder="1" applyAlignment="1">
      <alignment horizontal="center"/>
    </xf>
    <xf numFmtId="0" fontId="7" fillId="0" borderId="15" xfId="0" applyFont="1" applyBorder="1" applyAlignment="1">
      <alignment horizontal="right"/>
    </xf>
    <xf numFmtId="2" fontId="14" fillId="0" borderId="15" xfId="0" applyNumberFormat="1" applyFont="1" applyBorder="1" applyAlignment="1">
      <alignment horizontal="right"/>
    </xf>
    <xf numFmtId="0" fontId="4" fillId="0" borderId="2" xfId="0" applyFont="1" applyBorder="1" applyAlignment="1">
      <alignment horizontal="center"/>
    </xf>
    <xf numFmtId="2" fontId="4" fillId="0" borderId="2" xfId="0" applyNumberFormat="1" applyFont="1" applyBorder="1"/>
    <xf numFmtId="2" fontId="4" fillId="0" borderId="7" xfId="0" applyNumberFormat="1" applyFont="1" applyBorder="1"/>
    <xf numFmtId="0" fontId="4" fillId="0" borderId="31" xfId="0" applyFont="1" applyBorder="1"/>
    <xf numFmtId="2" fontId="4" fillId="0" borderId="5" xfId="0" applyNumberFormat="1" applyFont="1" applyBorder="1"/>
    <xf numFmtId="0" fontId="21" fillId="0" borderId="31" xfId="0" applyFont="1" applyBorder="1"/>
    <xf numFmtId="3" fontId="5" fillId="0" borderId="3" xfId="0" applyNumberFormat="1" applyFont="1" applyBorder="1" applyAlignment="1"/>
    <xf numFmtId="0" fontId="5" fillId="0" borderId="4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34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3" fontId="5" fillId="0" borderId="19" xfId="0" applyNumberFormat="1" applyFont="1" applyBorder="1" applyAlignment="1">
      <alignment horizontal="right"/>
    </xf>
    <xf numFmtId="3" fontId="33" fillId="2" borderId="4" xfId="0" applyNumberFormat="1" applyFont="1" applyFill="1" applyBorder="1"/>
    <xf numFmtId="0" fontId="5" fillId="2" borderId="25" xfId="0" applyFont="1" applyFill="1" applyBorder="1"/>
    <xf numFmtId="0" fontId="5" fillId="0" borderId="1" xfId="0" applyFont="1" applyFill="1" applyBorder="1" applyAlignment="1">
      <alignment horizontal="right"/>
    </xf>
    <xf numFmtId="4" fontId="5" fillId="0" borderId="24" xfId="0" applyNumberFormat="1" applyFont="1" applyBorder="1" applyAlignment="1">
      <alignment horizontal="right"/>
    </xf>
    <xf numFmtId="4" fontId="5" fillId="0" borderId="32" xfId="0" applyNumberFormat="1" applyFont="1" applyBorder="1" applyAlignment="1">
      <alignment horizontal="right"/>
    </xf>
    <xf numFmtId="4" fontId="5" fillId="0" borderId="17" xfId="0" applyNumberFormat="1" applyFont="1" applyBorder="1" applyAlignment="1">
      <alignment horizontal="right"/>
    </xf>
    <xf numFmtId="2" fontId="21" fillId="0" borderId="8" xfId="0" applyNumberFormat="1" applyFont="1" applyBorder="1" applyAlignment="1">
      <alignment horizontal="right"/>
    </xf>
    <xf numFmtId="0" fontId="4" fillId="3" borderId="9" xfId="0" applyFont="1" applyFill="1" applyBorder="1" applyAlignment="1">
      <alignment horizontal="right"/>
    </xf>
    <xf numFmtId="0" fontId="19" fillId="3" borderId="9" xfId="0" applyFont="1" applyFill="1" applyBorder="1"/>
    <xf numFmtId="3" fontId="4" fillId="3" borderId="2" xfId="0" applyNumberFormat="1" applyFont="1" applyFill="1" applyBorder="1" applyAlignment="1">
      <alignment horizontal="right"/>
    </xf>
    <xf numFmtId="3" fontId="4" fillId="3" borderId="31" xfId="0" applyNumberFormat="1" applyFont="1" applyFill="1" applyBorder="1" applyAlignment="1">
      <alignment horizontal="right"/>
    </xf>
    <xf numFmtId="2" fontId="4" fillId="3" borderId="2" xfId="0" applyNumberFormat="1" applyFont="1" applyFill="1" applyBorder="1" applyAlignment="1">
      <alignment horizontal="right"/>
    </xf>
    <xf numFmtId="0" fontId="4" fillId="0" borderId="9" xfId="0" applyFont="1" applyBorder="1"/>
    <xf numFmtId="3" fontId="14" fillId="0" borderId="8" xfId="0" applyNumberFormat="1" applyFont="1" applyBorder="1" applyAlignment="1">
      <alignment horizontal="right"/>
    </xf>
    <xf numFmtId="3" fontId="5" fillId="0" borderId="21" xfId="0" applyNumberFormat="1" applyFont="1" applyBorder="1"/>
    <xf numFmtId="2" fontId="5" fillId="0" borderId="23" xfId="0" applyNumberFormat="1" applyFont="1" applyBorder="1" applyAlignment="1"/>
    <xf numFmtId="2" fontId="5" fillId="0" borderId="32" xfId="0" applyNumberFormat="1" applyFont="1" applyBorder="1" applyAlignment="1"/>
    <xf numFmtId="2" fontId="4" fillId="0" borderId="19" xfId="0" applyNumberFormat="1" applyFont="1" applyBorder="1" applyAlignment="1">
      <alignment horizontal="right"/>
    </xf>
    <xf numFmtId="3" fontId="5" fillId="0" borderId="24" xfId="0" applyNumberFormat="1" applyFont="1" applyBorder="1" applyAlignment="1">
      <alignment horizontal="right"/>
    </xf>
    <xf numFmtId="3" fontId="5" fillId="0" borderId="1" xfId="0" applyNumberFormat="1" applyFont="1" applyBorder="1"/>
    <xf numFmtId="3" fontId="5" fillId="0" borderId="8" xfId="0" applyNumberFormat="1" applyFont="1" applyBorder="1"/>
    <xf numFmtId="2" fontId="4" fillId="0" borderId="15" xfId="0" applyNumberFormat="1" applyFont="1" applyBorder="1"/>
    <xf numFmtId="0" fontId="33" fillId="0" borderId="22" xfId="0" applyFont="1" applyBorder="1"/>
    <xf numFmtId="2" fontId="5" fillId="0" borderId="27" xfId="0" applyNumberFormat="1" applyFont="1" applyBorder="1"/>
    <xf numFmtId="0" fontId="6" fillId="0" borderId="1" xfId="0" applyFont="1" applyBorder="1" applyAlignment="1">
      <alignment wrapText="1"/>
    </xf>
    <xf numFmtId="3" fontId="6" fillId="0" borderId="1" xfId="0" applyNumberFormat="1" applyFont="1" applyBorder="1" applyAlignment="1"/>
    <xf numFmtId="4" fontId="6" fillId="0" borderId="1" xfId="0" applyNumberFormat="1" applyFont="1" applyBorder="1" applyAlignment="1"/>
    <xf numFmtId="0" fontId="6" fillId="0" borderId="1" xfId="0" applyFont="1" applyBorder="1" applyAlignment="1">
      <alignment horizontal="left" vertical="top"/>
    </xf>
    <xf numFmtId="3" fontId="6" fillId="0" borderId="9" xfId="0" applyNumberFormat="1" applyFont="1" applyBorder="1" applyAlignment="1">
      <alignment horizontal="right"/>
    </xf>
    <xf numFmtId="4" fontId="4" fillId="0" borderId="0" xfId="0" applyNumberFormat="1" applyFont="1" applyBorder="1" applyAlignment="1">
      <alignment horizontal="right"/>
    </xf>
    <xf numFmtId="4" fontId="6" fillId="0" borderId="25" xfId="0" applyNumberFormat="1" applyFont="1" applyBorder="1" applyAlignment="1">
      <alignment horizontal="right"/>
    </xf>
    <xf numFmtId="0" fontId="15" fillId="0" borderId="0" xfId="0" applyFont="1" applyBorder="1" applyAlignment="1">
      <alignment horizontal="center"/>
    </xf>
    <xf numFmtId="0" fontId="3" fillId="0" borderId="0" xfId="0" applyFont="1" applyBorder="1" applyAlignment="1"/>
    <xf numFmtId="0" fontId="10" fillId="0" borderId="0" xfId="0" applyFont="1" applyBorder="1"/>
    <xf numFmtId="0" fontId="5" fillId="0" borderId="5" xfId="0" applyFont="1" applyBorder="1" applyAlignment="1">
      <alignment wrapText="1"/>
    </xf>
    <xf numFmtId="0" fontId="5" fillId="0" borderId="5" xfId="0" applyFont="1" applyBorder="1" applyAlignment="1">
      <alignment horizontal="center" vertical="top"/>
    </xf>
    <xf numFmtId="0" fontId="21" fillId="0" borderId="3" xfId="0" applyFont="1" applyBorder="1"/>
    <xf numFmtId="0" fontId="19" fillId="0" borderId="3" xfId="0" applyFont="1" applyBorder="1"/>
    <xf numFmtId="4" fontId="21" fillId="0" borderId="24" xfId="0" applyNumberFormat="1" applyFont="1" applyBorder="1" applyAlignment="1">
      <alignment horizontal="right"/>
    </xf>
    <xf numFmtId="0" fontId="21" fillId="0" borderId="3" xfId="0" applyFont="1" applyBorder="1" applyAlignment="1"/>
    <xf numFmtId="0" fontId="4" fillId="0" borderId="3" xfId="0" applyFont="1" applyBorder="1" applyAlignment="1">
      <alignment horizontal="right"/>
    </xf>
    <xf numFmtId="3" fontId="6" fillId="0" borderId="32" xfId="0" applyNumberFormat="1" applyFont="1" applyFill="1" applyBorder="1" applyAlignment="1">
      <alignment horizontal="right"/>
    </xf>
    <xf numFmtId="0" fontId="6" fillId="0" borderId="3" xfId="0" applyFont="1" applyBorder="1" applyAlignment="1">
      <alignment horizontal="right"/>
    </xf>
    <xf numFmtId="0" fontId="6" fillId="0" borderId="34" xfId="0" applyFont="1" applyBorder="1"/>
    <xf numFmtId="3" fontId="13" fillId="0" borderId="3" xfId="0" applyNumberFormat="1" applyFont="1" applyBorder="1" applyAlignment="1">
      <alignment horizontal="right"/>
    </xf>
    <xf numFmtId="2" fontId="21" fillId="0" borderId="32" xfId="0" applyNumberFormat="1" applyFont="1" applyBorder="1" applyAlignment="1">
      <alignment horizontal="right"/>
    </xf>
    <xf numFmtId="0" fontId="21" fillId="0" borderId="24" xfId="0" applyFont="1" applyBorder="1" applyAlignment="1">
      <alignment horizontal="left"/>
    </xf>
    <xf numFmtId="0" fontId="6" fillId="0" borderId="34" xfId="0" applyFont="1" applyBorder="1" applyAlignment="1">
      <alignment horizontal="center"/>
    </xf>
    <xf numFmtId="3" fontId="21" fillId="0" borderId="3" xfId="0" applyNumberFormat="1" applyFont="1" applyBorder="1" applyAlignment="1">
      <alignment horizontal="right"/>
    </xf>
    <xf numFmtId="2" fontId="21" fillId="0" borderId="3" xfId="0" applyNumberFormat="1" applyFont="1" applyBorder="1" applyAlignment="1">
      <alignment horizontal="right"/>
    </xf>
    <xf numFmtId="0" fontId="6" fillId="0" borderId="17" xfId="0" applyFont="1" applyBorder="1" applyAlignment="1">
      <alignment horizontal="left"/>
    </xf>
    <xf numFmtId="3" fontId="5" fillId="0" borderId="7" xfId="0" applyNumberFormat="1" applyFont="1" applyBorder="1"/>
    <xf numFmtId="2" fontId="5" fillId="0" borderId="7" xfId="0" applyNumberFormat="1" applyFont="1" applyBorder="1"/>
    <xf numFmtId="0" fontId="5" fillId="0" borderId="34" xfId="0" applyFont="1" applyBorder="1" applyAlignment="1">
      <alignment horizontal="right"/>
    </xf>
    <xf numFmtId="0" fontId="5" fillId="0" borderId="34" xfId="0" applyFont="1" applyBorder="1"/>
    <xf numFmtId="0" fontId="5" fillId="0" borderId="18" xfId="0" applyFont="1" applyBorder="1" applyAlignment="1">
      <alignment horizontal="right"/>
    </xf>
    <xf numFmtId="0" fontId="6" fillId="0" borderId="30" xfId="0" applyFont="1" applyBorder="1" applyAlignment="1">
      <alignment horizontal="right"/>
    </xf>
    <xf numFmtId="0" fontId="13" fillId="3" borderId="2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3" fontId="5" fillId="0" borderId="8" xfId="0" applyNumberFormat="1" applyFont="1" applyBorder="1" applyAlignment="1"/>
    <xf numFmtId="4" fontId="5" fillId="0" borderId="8" xfId="0" applyNumberFormat="1" applyFont="1" applyBorder="1" applyAlignment="1"/>
    <xf numFmtId="4" fontId="5" fillId="0" borderId="3" xfId="0" applyNumberFormat="1" applyFont="1" applyBorder="1" applyAlignment="1"/>
    <xf numFmtId="0" fontId="5" fillId="0" borderId="7" xfId="0" applyFont="1" applyBorder="1" applyAlignment="1">
      <alignment vertical="top"/>
    </xf>
    <xf numFmtId="0" fontId="5" fillId="0" borderId="3" xfId="0" applyFont="1" applyBorder="1" applyAlignment="1">
      <alignment vertical="top"/>
    </xf>
    <xf numFmtId="3" fontId="13" fillId="3" borderId="7" xfId="0" applyNumberFormat="1" applyFont="1" applyFill="1" applyBorder="1" applyAlignment="1">
      <alignment horizontal="right"/>
    </xf>
    <xf numFmtId="3" fontId="13" fillId="0" borderId="34" xfId="0" applyNumberFormat="1" applyFont="1" applyBorder="1" applyAlignment="1">
      <alignment horizontal="right"/>
    </xf>
    <xf numFmtId="4" fontId="13" fillId="0" borderId="8" xfId="0" applyNumberFormat="1" applyFont="1" applyBorder="1" applyAlignment="1">
      <alignment horizontal="right"/>
    </xf>
    <xf numFmtId="4" fontId="5" fillId="0" borderId="1" xfId="0" applyNumberFormat="1" applyFont="1" applyBorder="1" applyAlignment="1">
      <alignment horizontal="right"/>
    </xf>
    <xf numFmtId="3" fontId="14" fillId="0" borderId="5" xfId="0" applyNumberFormat="1" applyFont="1" applyBorder="1" applyAlignment="1"/>
    <xf numFmtId="3" fontId="21" fillId="0" borderId="16" xfId="0" applyNumberFormat="1" applyFont="1" applyBorder="1" applyAlignment="1">
      <alignment horizontal="right"/>
    </xf>
    <xf numFmtId="3" fontId="21" fillId="0" borderId="27" xfId="0" applyNumberFormat="1" applyFont="1" applyBorder="1" applyAlignment="1">
      <alignment horizontal="right"/>
    </xf>
    <xf numFmtId="3" fontId="21" fillId="0" borderId="28" xfId="0" applyNumberFormat="1" applyFont="1" applyBorder="1" applyAlignment="1">
      <alignment horizontal="right"/>
    </xf>
    <xf numFmtId="4" fontId="21" fillId="0" borderId="36" xfId="0" applyNumberFormat="1" applyFont="1" applyBorder="1" applyAlignment="1">
      <alignment horizontal="right"/>
    </xf>
    <xf numFmtId="0" fontId="5" fillId="0" borderId="2" xfId="0" applyFont="1" applyBorder="1" applyAlignment="1">
      <alignment horizontal="left"/>
    </xf>
    <xf numFmtId="3" fontId="27" fillId="0" borderId="2" xfId="0" applyNumberFormat="1" applyFont="1" applyBorder="1" applyAlignment="1">
      <alignment horizontal="right"/>
    </xf>
    <xf numFmtId="0" fontId="3" fillId="0" borderId="1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19" xfId="0" applyFont="1" applyBorder="1" applyAlignment="1">
      <alignment horizontal="left"/>
    </xf>
    <xf numFmtId="0" fontId="4" fillId="0" borderId="4" xfId="0" applyFont="1" applyFill="1" applyBorder="1" applyAlignment="1">
      <alignment horizontal="left"/>
    </xf>
    <xf numFmtId="4" fontId="13" fillId="0" borderId="30" xfId="0" applyNumberFormat="1" applyFont="1" applyBorder="1" applyAlignment="1">
      <alignment horizontal="right"/>
    </xf>
    <xf numFmtId="0" fontId="3" fillId="0" borderId="30" xfId="0" applyFont="1" applyBorder="1"/>
    <xf numFmtId="0" fontId="6" fillId="0" borderId="8" xfId="0" applyFont="1" applyBorder="1"/>
    <xf numFmtId="3" fontId="14" fillId="0" borderId="1" xfId="0" applyNumberFormat="1" applyFont="1" applyBorder="1" applyAlignment="1"/>
    <xf numFmtId="2" fontId="7" fillId="0" borderId="25" xfId="0" applyNumberFormat="1" applyFont="1" applyBorder="1" applyAlignment="1">
      <alignment vertical="center" wrapText="1"/>
    </xf>
    <xf numFmtId="0" fontId="3" fillId="0" borderId="34" xfId="0" applyFont="1" applyBorder="1"/>
    <xf numFmtId="4" fontId="13" fillId="0" borderId="3" xfId="0" applyNumberFormat="1" applyFont="1" applyBorder="1" applyAlignment="1">
      <alignment horizontal="right"/>
    </xf>
    <xf numFmtId="0" fontId="5" fillId="0" borderId="5" xfId="0" applyFont="1" applyBorder="1" applyAlignment="1">
      <alignment horizontal="right"/>
    </xf>
    <xf numFmtId="3" fontId="6" fillId="0" borderId="9" xfId="0" applyNumberFormat="1" applyFont="1" applyBorder="1"/>
    <xf numFmtId="0" fontId="19" fillId="2" borderId="8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vertical="center"/>
    </xf>
    <xf numFmtId="0" fontId="4" fillId="0" borderId="6" xfId="0" applyFont="1" applyBorder="1"/>
    <xf numFmtId="0" fontId="6" fillId="0" borderId="8" xfId="0" applyFont="1" applyBorder="1" applyAlignment="1">
      <alignment vertical="top"/>
    </xf>
    <xf numFmtId="0" fontId="6" fillId="0" borderId="8" xfId="0" applyFont="1" applyBorder="1" applyAlignment="1">
      <alignment wrapText="1"/>
    </xf>
    <xf numFmtId="3" fontId="6" fillId="0" borderId="8" xfId="0" applyNumberFormat="1" applyFont="1" applyBorder="1" applyAlignment="1"/>
    <xf numFmtId="0" fontId="4" fillId="2" borderId="26" xfId="0" applyFont="1" applyFill="1" applyBorder="1"/>
    <xf numFmtId="3" fontId="4" fillId="0" borderId="18" xfId="0" applyNumberFormat="1" applyFont="1" applyBorder="1"/>
    <xf numFmtId="3" fontId="5" fillId="0" borderId="11" xfId="0" applyNumberFormat="1" applyFont="1" applyBorder="1"/>
    <xf numFmtId="3" fontId="5" fillId="0" borderId="31" xfId="0" applyNumberFormat="1" applyFont="1" applyBorder="1" applyAlignment="1">
      <alignment horizontal="right"/>
    </xf>
    <xf numFmtId="2" fontId="5" fillId="0" borderId="2" xfId="0" applyNumberFormat="1" applyFont="1" applyBorder="1"/>
    <xf numFmtId="3" fontId="15" fillId="3" borderId="13" xfId="0" applyNumberFormat="1" applyFont="1" applyFill="1" applyBorder="1" applyAlignment="1">
      <alignment horizontal="right"/>
    </xf>
    <xf numFmtId="0" fontId="6" fillId="2" borderId="8" xfId="0" applyFont="1" applyFill="1" applyBorder="1" applyAlignment="1"/>
    <xf numFmtId="3" fontId="5" fillId="2" borderId="8" xfId="0" applyNumberFormat="1" applyFont="1" applyFill="1" applyBorder="1" applyAlignment="1">
      <alignment horizontal="right"/>
    </xf>
    <xf numFmtId="0" fontId="6" fillId="0" borderId="1" xfId="0" applyFont="1" applyBorder="1" applyAlignment="1">
      <alignment horizontal="left"/>
    </xf>
    <xf numFmtId="3" fontId="14" fillId="2" borderId="18" xfId="0" applyNumberFormat="1" applyFont="1" applyFill="1" applyBorder="1" applyAlignment="1">
      <alignment horizontal="right"/>
    </xf>
    <xf numFmtId="3" fontId="14" fillId="2" borderId="17" xfId="0" applyNumberFormat="1" applyFont="1" applyFill="1" applyBorder="1" applyAlignment="1">
      <alignment horizontal="right"/>
    </xf>
    <xf numFmtId="3" fontId="14" fillId="2" borderId="14" xfId="0" applyNumberFormat="1" applyFont="1" applyFill="1" applyBorder="1" applyAlignment="1">
      <alignment horizontal="right"/>
    </xf>
    <xf numFmtId="4" fontId="5" fillId="2" borderId="15" xfId="0" applyNumberFormat="1" applyFont="1" applyFill="1" applyBorder="1" applyAlignment="1">
      <alignment horizontal="right"/>
    </xf>
    <xf numFmtId="4" fontId="5" fillId="2" borderId="8" xfId="0" applyNumberFormat="1" applyFont="1" applyFill="1" applyBorder="1" applyAlignment="1">
      <alignment horizontal="right"/>
    </xf>
    <xf numFmtId="0" fontId="6" fillId="0" borderId="2" xfId="0" applyFont="1" applyBorder="1" applyAlignment="1">
      <alignment horizontal="left" vertical="top"/>
    </xf>
    <xf numFmtId="0" fontId="5" fillId="0" borderId="35" xfId="0" applyFont="1" applyBorder="1" applyAlignment="1">
      <alignment vertical="top"/>
    </xf>
    <xf numFmtId="0" fontId="6" fillId="0" borderId="2" xfId="0" applyFont="1" applyBorder="1" applyAlignment="1">
      <alignment wrapText="1"/>
    </xf>
    <xf numFmtId="0" fontId="5" fillId="0" borderId="34" xfId="0" applyFont="1" applyBorder="1" applyAlignment="1">
      <alignment horizontal="left" vertical="top"/>
    </xf>
    <xf numFmtId="0" fontId="5" fillId="0" borderId="34" xfId="0" applyFont="1" applyBorder="1" applyAlignment="1">
      <alignment wrapText="1"/>
    </xf>
    <xf numFmtId="0" fontId="5" fillId="0" borderId="35" xfId="0" applyFont="1" applyBorder="1" applyAlignment="1">
      <alignment wrapText="1"/>
    </xf>
    <xf numFmtId="3" fontId="5" fillId="0" borderId="19" xfId="0" applyNumberFormat="1" applyFont="1" applyBorder="1" applyAlignment="1"/>
    <xf numFmtId="3" fontId="5" fillId="0" borderId="3" xfId="0" applyNumberFormat="1" applyFont="1" applyBorder="1"/>
    <xf numFmtId="3" fontId="5" fillId="0" borderId="4" xfId="0" applyNumberFormat="1" applyFont="1" applyBorder="1"/>
    <xf numFmtId="3" fontId="6" fillId="2" borderId="1" xfId="0" applyNumberFormat="1" applyFont="1" applyFill="1" applyBorder="1"/>
    <xf numFmtId="0" fontId="5" fillId="0" borderId="33" xfId="0" applyFont="1" applyBorder="1"/>
    <xf numFmtId="3" fontId="6" fillId="0" borderId="8" xfId="0" applyNumberFormat="1" applyFont="1" applyBorder="1" applyAlignment="1">
      <alignment horizontal="right"/>
    </xf>
    <xf numFmtId="3" fontId="5" fillId="0" borderId="8" xfId="0" applyNumberFormat="1" applyFont="1" applyBorder="1" applyAlignment="1">
      <alignment horizontal="right"/>
    </xf>
    <xf numFmtId="3" fontId="5" fillId="0" borderId="8" xfId="0" applyNumberFormat="1" applyFont="1" applyBorder="1" applyAlignment="1">
      <alignment horizontal="right"/>
    </xf>
    <xf numFmtId="3" fontId="5" fillId="0" borderId="22" xfId="0" applyNumberFormat="1" applyFont="1" applyBorder="1" applyAlignment="1">
      <alignment horizontal="right"/>
    </xf>
    <xf numFmtId="3" fontId="5" fillId="0" borderId="27" xfId="0" applyNumberFormat="1" applyFont="1" applyBorder="1" applyAlignment="1">
      <alignment horizontal="right"/>
    </xf>
    <xf numFmtId="3" fontId="5" fillId="0" borderId="38" xfId="0" applyNumberFormat="1" applyFont="1" applyBorder="1" applyAlignment="1">
      <alignment horizontal="right"/>
    </xf>
    <xf numFmtId="3" fontId="5" fillId="0" borderId="37" xfId="0" applyNumberFormat="1" applyFont="1" applyBorder="1" applyAlignment="1">
      <alignment horizontal="right"/>
    </xf>
    <xf numFmtId="3" fontId="6" fillId="0" borderId="30" xfId="0" applyNumberFormat="1" applyFont="1" applyBorder="1" applyAlignment="1">
      <alignment horizontal="right"/>
    </xf>
    <xf numFmtId="2" fontId="5" fillId="0" borderId="5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3" fontId="3" fillId="2" borderId="1" xfId="0" applyNumberFormat="1" applyFont="1" applyFill="1" applyBorder="1"/>
    <xf numFmtId="0" fontId="5" fillId="0" borderId="23" xfId="0" applyFont="1" applyBorder="1"/>
    <xf numFmtId="0" fontId="5" fillId="0" borderId="26" xfId="0" applyFont="1" applyBorder="1"/>
    <xf numFmtId="0" fontId="5" fillId="2" borderId="3" xfId="0" applyFont="1" applyFill="1" applyBorder="1" applyAlignment="1">
      <alignment horizontal="center"/>
    </xf>
    <xf numFmtId="0" fontId="5" fillId="2" borderId="23" xfId="0" applyFont="1" applyFill="1" applyBorder="1"/>
    <xf numFmtId="0" fontId="5" fillId="2" borderId="4" xfId="0" applyFont="1" applyFill="1" applyBorder="1" applyAlignment="1">
      <alignment horizontal="center"/>
    </xf>
    <xf numFmtId="0" fontId="5" fillId="2" borderId="19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13" xfId="0" applyFont="1" applyFill="1" applyBorder="1"/>
    <xf numFmtId="0" fontId="21" fillId="2" borderId="1" xfId="0" applyFont="1" applyFill="1" applyBorder="1" applyAlignment="1">
      <alignment horizontal="right"/>
    </xf>
    <xf numFmtId="0" fontId="5" fillId="2" borderId="22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5" fillId="2" borderId="32" xfId="0" applyFont="1" applyFill="1" applyBorder="1"/>
    <xf numFmtId="0" fontId="6" fillId="2" borderId="20" xfId="0" applyFont="1" applyFill="1" applyBorder="1"/>
    <xf numFmtId="0" fontId="6" fillId="2" borderId="9" xfId="0" applyFont="1" applyFill="1" applyBorder="1" applyAlignment="1">
      <alignment horizontal="right"/>
    </xf>
    <xf numFmtId="16" fontId="5" fillId="0" borderId="8" xfId="0" applyNumberFormat="1" applyFont="1" applyBorder="1" applyAlignment="1">
      <alignment horizontal="right"/>
    </xf>
    <xf numFmtId="0" fontId="4" fillId="0" borderId="32" xfId="0" applyFont="1" applyBorder="1"/>
    <xf numFmtId="2" fontId="4" fillId="0" borderId="8" xfId="0" applyNumberFormat="1" applyFont="1" applyBorder="1"/>
    <xf numFmtId="3" fontId="5" fillId="0" borderId="24" xfId="0" applyNumberFormat="1" applyFont="1" applyBorder="1"/>
    <xf numFmtId="3" fontId="5" fillId="0" borderId="27" xfId="0" applyNumberFormat="1" applyFont="1" applyBorder="1"/>
    <xf numFmtId="4" fontId="4" fillId="0" borderId="3" xfId="0" applyNumberFormat="1" applyFont="1" applyBorder="1"/>
    <xf numFmtId="0" fontId="6" fillId="2" borderId="8" xfId="0" applyFont="1" applyFill="1" applyBorder="1" applyAlignment="1">
      <alignment horizontal="right" vertical="center"/>
    </xf>
    <xf numFmtId="0" fontId="6" fillId="2" borderId="20" xfId="0" applyFont="1" applyFill="1" applyBorder="1" applyAlignment="1">
      <alignment vertical="center"/>
    </xf>
    <xf numFmtId="3" fontId="5" fillId="0" borderId="13" xfId="0" applyNumberFormat="1" applyFont="1" applyBorder="1"/>
    <xf numFmtId="2" fontId="5" fillId="0" borderId="8" xfId="0" applyNumberFormat="1" applyFont="1" applyBorder="1"/>
    <xf numFmtId="2" fontId="5" fillId="0" borderId="3" xfId="0" applyNumberFormat="1" applyFont="1" applyBorder="1"/>
    <xf numFmtId="0" fontId="6" fillId="2" borderId="1" xfId="0" applyFont="1" applyFill="1" applyBorder="1" applyAlignment="1">
      <alignment horizontal="right" vertical="center"/>
    </xf>
    <xf numFmtId="2" fontId="5" fillId="0" borderId="4" xfId="0" applyNumberFormat="1" applyFont="1" applyBorder="1"/>
    <xf numFmtId="3" fontId="5" fillId="0" borderId="19" xfId="0" applyNumberFormat="1" applyFont="1" applyBorder="1"/>
    <xf numFmtId="0" fontId="5" fillId="0" borderId="3" xfId="0" applyFont="1" applyBorder="1" applyAlignment="1"/>
    <xf numFmtId="0" fontId="5" fillId="0" borderId="7" xfId="0" applyFont="1" applyBorder="1" applyAlignment="1"/>
    <xf numFmtId="4" fontId="5" fillId="0" borderId="15" xfId="0" applyNumberFormat="1" applyFont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0" fontId="1" fillId="2" borderId="8" xfId="0" applyFont="1" applyFill="1" applyBorder="1" applyAlignment="1">
      <alignment horizontal="right"/>
    </xf>
    <xf numFmtId="4" fontId="6" fillId="0" borderId="8" xfId="0" applyNumberFormat="1" applyFont="1" applyBorder="1" applyAlignment="1">
      <alignment horizontal="right"/>
    </xf>
    <xf numFmtId="2" fontId="4" fillId="0" borderId="22" xfId="0" applyNumberFormat="1" applyFont="1" applyBorder="1" applyAlignment="1">
      <alignment horizontal="right"/>
    </xf>
    <xf numFmtId="0" fontId="3" fillId="0" borderId="9" xfId="0" applyFont="1" applyBorder="1" applyAlignment="1">
      <alignment horizontal="center"/>
    </xf>
    <xf numFmtId="3" fontId="5" fillId="0" borderId="7" xfId="0" applyNumberFormat="1" applyFont="1" applyBorder="1" applyAlignment="1">
      <alignment horizontal="right"/>
    </xf>
    <xf numFmtId="4" fontId="6" fillId="0" borderId="11" xfId="0" applyNumberFormat="1" applyFont="1" applyBorder="1" applyAlignment="1"/>
    <xf numFmtId="4" fontId="5" fillId="0" borderId="15" xfId="0" applyNumberFormat="1" applyFont="1" applyBorder="1" applyAlignment="1">
      <alignment horizontal="right"/>
    </xf>
    <xf numFmtId="3" fontId="5" fillId="2" borderId="19" xfId="0" applyNumberFormat="1" applyFont="1" applyFill="1" applyBorder="1" applyAlignment="1"/>
    <xf numFmtId="0" fontId="0" fillId="0" borderId="1" xfId="0" applyBorder="1"/>
    <xf numFmtId="4" fontId="4" fillId="0" borderId="7" xfId="0" applyNumberFormat="1" applyFont="1" applyBorder="1" applyAlignment="1"/>
    <xf numFmtId="3" fontId="4" fillId="0" borderId="7" xfId="0" applyNumberFormat="1" applyFont="1" applyBorder="1" applyAlignment="1"/>
    <xf numFmtId="0" fontId="5" fillId="0" borderId="3" xfId="0" applyFont="1" applyBorder="1" applyAlignment="1">
      <alignment horizontal="left" vertical="top"/>
    </xf>
    <xf numFmtId="0" fontId="5" fillId="0" borderId="3" xfId="0" applyFont="1" applyBorder="1" applyAlignment="1">
      <alignment wrapText="1"/>
    </xf>
    <xf numFmtId="0" fontId="10" fillId="0" borderId="10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3" fontId="5" fillId="0" borderId="7" xfId="0" applyNumberFormat="1" applyFont="1" applyBorder="1" applyAlignment="1"/>
    <xf numFmtId="0" fontId="5" fillId="0" borderId="15" xfId="0" applyFont="1" applyBorder="1" applyAlignment="1">
      <alignment wrapText="1"/>
    </xf>
    <xf numFmtId="4" fontId="5" fillId="0" borderId="22" xfId="0" applyNumberFormat="1" applyFont="1" applyBorder="1" applyAlignment="1">
      <alignment horizontal="right"/>
    </xf>
    <xf numFmtId="0" fontId="19" fillId="2" borderId="0" xfId="0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right"/>
    </xf>
    <xf numFmtId="3" fontId="3" fillId="2" borderId="0" xfId="0" applyNumberFormat="1" applyFont="1" applyFill="1" applyBorder="1" applyAlignment="1">
      <alignment horizontal="right" vertical="center" wrapText="1"/>
    </xf>
    <xf numFmtId="4" fontId="3" fillId="2" borderId="0" xfId="0" applyNumberFormat="1" applyFont="1" applyFill="1" applyBorder="1" applyAlignment="1">
      <alignment horizontal="right" vertical="center" wrapText="1"/>
    </xf>
    <xf numFmtId="0" fontId="19" fillId="0" borderId="30" xfId="0" applyFont="1" applyBorder="1"/>
    <xf numFmtId="4" fontId="5" fillId="0" borderId="30" xfId="0" applyNumberFormat="1" applyFont="1" applyBorder="1" applyAlignment="1">
      <alignment horizontal="right"/>
    </xf>
    <xf numFmtId="4" fontId="5" fillId="0" borderId="0" xfId="0" applyNumberFormat="1" applyFont="1" applyBorder="1" applyAlignment="1">
      <alignment horizontal="right"/>
    </xf>
    <xf numFmtId="0" fontId="0" fillId="4" borderId="0" xfId="0" applyFill="1"/>
    <xf numFmtId="2" fontId="5" fillId="0" borderId="14" xfId="0" applyNumberFormat="1" applyFont="1" applyBorder="1" applyAlignment="1"/>
    <xf numFmtId="0" fontId="6" fillId="0" borderId="21" xfId="0" applyFont="1" applyBorder="1" applyAlignment="1">
      <alignment horizontal="right"/>
    </xf>
    <xf numFmtId="0" fontId="10" fillId="0" borderId="20" xfId="0" applyFont="1" applyBorder="1" applyAlignment="1">
      <alignment horizontal="center"/>
    </xf>
    <xf numFmtId="0" fontId="7" fillId="0" borderId="3" xfId="0" applyFont="1" applyBorder="1" applyAlignment="1">
      <alignment wrapText="1"/>
    </xf>
    <xf numFmtId="0" fontId="7" fillId="0" borderId="7" xfId="0" applyFont="1" applyBorder="1" applyAlignment="1"/>
    <xf numFmtId="0" fontId="3" fillId="0" borderId="1" xfId="0" applyFont="1" applyBorder="1" applyAlignment="1">
      <alignment wrapText="1"/>
    </xf>
    <xf numFmtId="0" fontId="3" fillId="0" borderId="1" xfId="0" applyFont="1" applyBorder="1" applyAlignment="1"/>
    <xf numFmtId="0" fontId="3" fillId="0" borderId="32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7" fillId="0" borderId="4" xfId="0" applyFont="1" applyBorder="1" applyAlignment="1">
      <alignment horizontal="right"/>
    </xf>
    <xf numFmtId="0" fontId="7" fillId="0" borderId="17" xfId="0" applyFont="1" applyBorder="1" applyAlignment="1">
      <alignment horizontal="left"/>
    </xf>
    <xf numFmtId="0" fontId="7" fillId="0" borderId="7" xfId="0" applyFont="1" applyBorder="1" applyAlignment="1">
      <alignment horizontal="right"/>
    </xf>
    <xf numFmtId="0" fontId="7" fillId="0" borderId="4" xfId="0" applyFont="1" applyBorder="1" applyAlignment="1">
      <alignment horizontal="left"/>
    </xf>
    <xf numFmtId="3" fontId="7" fillId="2" borderId="14" xfId="0" applyNumberFormat="1" applyFont="1" applyFill="1" applyBorder="1" applyAlignment="1">
      <alignment horizontal="right"/>
    </xf>
    <xf numFmtId="2" fontId="7" fillId="0" borderId="15" xfId="0" applyNumberFormat="1" applyFont="1" applyBorder="1" applyAlignment="1">
      <alignment horizontal="right"/>
    </xf>
    <xf numFmtId="0" fontId="7" fillId="0" borderId="3" xfId="0" applyFont="1" applyBorder="1" applyAlignment="1">
      <alignment horizontal="center"/>
    </xf>
    <xf numFmtId="3" fontId="7" fillId="2" borderId="17" xfId="0" applyNumberFormat="1" applyFont="1" applyFill="1" applyBorder="1" applyAlignment="1">
      <alignment horizontal="right"/>
    </xf>
    <xf numFmtId="2" fontId="7" fillId="0" borderId="4" xfId="0" applyNumberFormat="1" applyFont="1" applyBorder="1" applyAlignment="1">
      <alignment horizontal="right"/>
    </xf>
    <xf numFmtId="3" fontId="7" fillId="2" borderId="4" xfId="0" applyNumberFormat="1" applyFont="1" applyFill="1" applyBorder="1" applyAlignment="1">
      <alignment horizontal="right"/>
    </xf>
    <xf numFmtId="3" fontId="7" fillId="2" borderId="10" xfId="0" applyNumberFormat="1" applyFont="1" applyFill="1" applyBorder="1" applyAlignment="1">
      <alignment horizontal="right"/>
    </xf>
    <xf numFmtId="3" fontId="11" fillId="0" borderId="1" xfId="0" applyNumberFormat="1" applyFont="1" applyBorder="1" applyAlignment="1">
      <alignment horizontal="right"/>
    </xf>
    <xf numFmtId="2" fontId="11" fillId="0" borderId="1" xfId="0" applyNumberFormat="1" applyFont="1" applyBorder="1" applyAlignment="1">
      <alignment horizontal="right"/>
    </xf>
    <xf numFmtId="3" fontId="11" fillId="2" borderId="8" xfId="0" applyNumberFormat="1" applyFont="1" applyFill="1" applyBorder="1" applyAlignment="1">
      <alignment horizontal="right"/>
    </xf>
    <xf numFmtId="2" fontId="11" fillId="0" borderId="8" xfId="0" applyNumberFormat="1" applyFont="1" applyBorder="1" applyAlignment="1">
      <alignment horizontal="right"/>
    </xf>
    <xf numFmtId="0" fontId="11" fillId="0" borderId="1" xfId="0" applyFont="1" applyBorder="1" applyAlignment="1">
      <alignment horizontal="center"/>
    </xf>
    <xf numFmtId="3" fontId="11" fillId="0" borderId="8" xfId="0" applyNumberFormat="1" applyFont="1" applyBorder="1" applyAlignment="1">
      <alignment horizontal="right"/>
    </xf>
    <xf numFmtId="0" fontId="7" fillId="0" borderId="22" xfId="0" applyFont="1" applyBorder="1" applyAlignment="1">
      <alignment horizontal="left"/>
    </xf>
    <xf numFmtId="0" fontId="7" fillId="0" borderId="7" xfId="0" applyFont="1" applyFill="1" applyBorder="1" applyAlignment="1">
      <alignment horizontal="right"/>
    </xf>
    <xf numFmtId="3" fontId="7" fillId="0" borderId="3" xfId="0" applyNumberFormat="1" applyFont="1" applyBorder="1" applyAlignment="1"/>
    <xf numFmtId="2" fontId="7" fillId="0" borderId="3" xfId="0" applyNumberFormat="1" applyFont="1" applyBorder="1" applyAlignment="1">
      <alignment horizontal="right"/>
    </xf>
    <xf numFmtId="3" fontId="7" fillId="0" borderId="15" xfId="0" applyNumberFormat="1" applyFont="1" applyBorder="1" applyAlignment="1"/>
    <xf numFmtId="3" fontId="7" fillId="0" borderId="4" xfId="0" applyNumberFormat="1" applyFont="1" applyBorder="1" applyAlignment="1">
      <alignment horizontal="right"/>
    </xf>
    <xf numFmtId="3" fontId="7" fillId="0" borderId="8" xfId="0" applyNumberFormat="1" applyFont="1" applyBorder="1" applyAlignment="1">
      <alignment horizontal="right"/>
    </xf>
    <xf numFmtId="2" fontId="7" fillId="0" borderId="8" xfId="0" applyNumberFormat="1" applyFont="1" applyBorder="1" applyAlignment="1">
      <alignment horizontal="right"/>
    </xf>
    <xf numFmtId="3" fontId="3" fillId="0" borderId="1" xfId="0" applyNumberFormat="1" applyFont="1" applyBorder="1" applyAlignment="1">
      <alignment horizontal="right"/>
    </xf>
    <xf numFmtId="3" fontId="3" fillId="0" borderId="21" xfId="0" applyNumberFormat="1" applyFont="1" applyBorder="1" applyAlignment="1">
      <alignment horizontal="right"/>
    </xf>
    <xf numFmtId="2" fontId="3" fillId="0" borderId="1" xfId="0" applyNumberFormat="1" applyFont="1" applyBorder="1" applyAlignment="1">
      <alignment horizontal="right"/>
    </xf>
    <xf numFmtId="3" fontId="3" fillId="0" borderId="13" xfId="0" applyNumberFormat="1" applyFont="1" applyBorder="1" applyAlignment="1">
      <alignment horizontal="right"/>
    </xf>
    <xf numFmtId="3" fontId="3" fillId="0" borderId="1" xfId="0" applyNumberFormat="1" applyFont="1" applyFill="1" applyBorder="1" applyAlignment="1"/>
    <xf numFmtId="2" fontId="3" fillId="0" borderId="8" xfId="0" applyNumberFormat="1" applyFont="1" applyBorder="1" applyAlignment="1">
      <alignment horizontal="right"/>
    </xf>
    <xf numFmtId="3" fontId="36" fillId="0" borderId="4" xfId="0" applyNumberFormat="1" applyFont="1" applyBorder="1" applyAlignment="1">
      <alignment horizontal="right"/>
    </xf>
    <xf numFmtId="2" fontId="36" fillId="0" borderId="4" xfId="0" applyNumberFormat="1" applyFont="1" applyBorder="1" applyAlignment="1">
      <alignment horizontal="right"/>
    </xf>
    <xf numFmtId="3" fontId="36" fillId="2" borderId="4" xfId="0" applyNumberFormat="1" applyFont="1" applyFill="1" applyBorder="1" applyAlignment="1">
      <alignment horizontal="right"/>
    </xf>
    <xf numFmtId="3" fontId="3" fillId="0" borderId="9" xfId="0" applyNumberFormat="1" applyFont="1" applyBorder="1" applyAlignment="1">
      <alignment horizontal="right"/>
    </xf>
    <xf numFmtId="3" fontId="11" fillId="0" borderId="9" xfId="0" applyNumberFormat="1" applyFont="1" applyBorder="1" applyAlignment="1">
      <alignment horizontal="right"/>
    </xf>
    <xf numFmtId="2" fontId="11" fillId="0" borderId="7" xfId="0" applyNumberFormat="1" applyFont="1" applyBorder="1" applyAlignment="1">
      <alignment horizontal="right"/>
    </xf>
    <xf numFmtId="0" fontId="3" fillId="0" borderId="0" xfId="0" applyFont="1" applyFill="1" applyBorder="1" applyAlignment="1"/>
    <xf numFmtId="0" fontId="0" fillId="0" borderId="0" xfId="0" applyFont="1" applyFill="1" applyBorder="1" applyAlignment="1"/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/>
    <xf numFmtId="3" fontId="3" fillId="0" borderId="3" xfId="0" applyNumberFormat="1" applyFont="1" applyFill="1" applyBorder="1"/>
    <xf numFmtId="3" fontId="3" fillId="0" borderId="24" xfId="0" applyNumberFormat="1" applyFont="1" applyFill="1" applyBorder="1"/>
    <xf numFmtId="3" fontId="3" fillId="0" borderId="4" xfId="0" applyNumberFormat="1" applyFont="1" applyFill="1" applyBorder="1"/>
    <xf numFmtId="3" fontId="3" fillId="0" borderId="27" xfId="0" applyNumberFormat="1" applyFont="1" applyFill="1" applyBorder="1"/>
    <xf numFmtId="3" fontId="3" fillId="0" borderId="19" xfId="0" applyNumberFormat="1" applyFont="1" applyFill="1" applyBorder="1"/>
    <xf numFmtId="3" fontId="3" fillId="0" borderId="13" xfId="0" applyNumberFormat="1" applyFont="1" applyFill="1" applyBorder="1"/>
    <xf numFmtId="0" fontId="10" fillId="5" borderId="2" xfId="0" applyFont="1" applyFill="1" applyBorder="1"/>
    <xf numFmtId="3" fontId="3" fillId="5" borderId="2" xfId="0" applyNumberFormat="1" applyFont="1" applyFill="1" applyBorder="1"/>
    <xf numFmtId="2" fontId="3" fillId="5" borderId="31" xfId="0" applyNumberFormat="1" applyFont="1" applyFill="1" applyBorder="1"/>
    <xf numFmtId="3" fontId="3" fillId="5" borderId="0" xfId="0" applyNumberFormat="1" applyFont="1" applyFill="1" applyBorder="1"/>
    <xf numFmtId="2" fontId="3" fillId="5" borderId="13" xfId="0" applyNumberFormat="1" applyFont="1" applyFill="1" applyBorder="1"/>
    <xf numFmtId="3" fontId="0" fillId="0" borderId="0" xfId="0" applyNumberFormat="1" applyFont="1" applyFill="1" applyBorder="1"/>
    <xf numFmtId="0" fontId="10" fillId="5" borderId="8" xfId="0" applyFont="1" applyFill="1" applyBorder="1"/>
    <xf numFmtId="0" fontId="10" fillId="5" borderId="30" xfId="0" applyFont="1" applyFill="1" applyBorder="1"/>
    <xf numFmtId="0" fontId="7" fillId="5" borderId="6" xfId="0" applyFont="1" applyFill="1" applyBorder="1"/>
    <xf numFmtId="0" fontId="7" fillId="5" borderId="8" xfId="0" applyFont="1" applyFill="1" applyBorder="1"/>
    <xf numFmtId="0" fontId="7" fillId="5" borderId="30" xfId="0" applyFont="1" applyFill="1" applyBorder="1"/>
    <xf numFmtId="0" fontId="3" fillId="5" borderId="6" xfId="0" applyFont="1" applyFill="1" applyBorder="1"/>
    <xf numFmtId="0" fontId="3" fillId="5" borderId="8" xfId="0" applyFont="1" applyFill="1" applyBorder="1"/>
    <xf numFmtId="0" fontId="3" fillId="5" borderId="30" xfId="0" applyFont="1" applyFill="1" applyBorder="1"/>
    <xf numFmtId="0" fontId="38" fillId="5" borderId="8" xfId="0" applyFont="1" applyFill="1" applyBorder="1"/>
    <xf numFmtId="0" fontId="7" fillId="5" borderId="11" xfId="0" applyFont="1" applyFill="1" applyBorder="1"/>
    <xf numFmtId="0" fontId="0" fillId="0" borderId="0" xfId="0" applyFont="1" applyFill="1" applyBorder="1" applyAlignment="1">
      <alignment horizontal="left"/>
    </xf>
    <xf numFmtId="0" fontId="0" fillId="6" borderId="0" xfId="0" applyFont="1" applyFill="1" applyBorder="1"/>
    <xf numFmtId="0" fontId="14" fillId="0" borderId="0" xfId="0" applyFont="1" applyFill="1" applyBorder="1" applyAlignment="1">
      <alignment horizontal="center"/>
    </xf>
    <xf numFmtId="14" fontId="39" fillId="0" borderId="0" xfId="0" applyNumberFormat="1" applyFont="1" applyFill="1" applyBorder="1" applyAlignment="1">
      <alignment horizontal="center"/>
    </xf>
    <xf numFmtId="0" fontId="39" fillId="0" borderId="0" xfId="0" applyFont="1" applyFill="1" applyBorder="1" applyAlignment="1">
      <alignment horizontal="center"/>
    </xf>
    <xf numFmtId="3" fontId="14" fillId="0" borderId="0" xfId="0" applyNumberFormat="1" applyFont="1" applyFill="1" applyBorder="1"/>
    <xf numFmtId="2" fontId="14" fillId="0" borderId="0" xfId="0" applyNumberFormat="1" applyFont="1" applyFill="1" applyBorder="1"/>
    <xf numFmtId="0" fontId="11" fillId="0" borderId="0" xfId="0" applyFont="1" applyFill="1" applyBorder="1" applyAlignment="1">
      <alignment horizontal="right"/>
    </xf>
    <xf numFmtId="3" fontId="13" fillId="0" borderId="0" xfId="0" applyNumberFormat="1" applyFont="1" applyFill="1" applyBorder="1"/>
    <xf numFmtId="2" fontId="13" fillId="0" borderId="0" xfId="0" applyNumberFormat="1" applyFont="1" applyFill="1" applyBorder="1"/>
    <xf numFmtId="0" fontId="13" fillId="0" borderId="0" xfId="0" applyFont="1" applyFill="1" applyBorder="1"/>
    <xf numFmtId="4" fontId="14" fillId="0" borderId="0" xfId="0" applyNumberFormat="1" applyFont="1" applyFill="1" applyBorder="1"/>
    <xf numFmtId="0" fontId="14" fillId="0" borderId="0" xfId="0" applyFont="1" applyFill="1" applyBorder="1"/>
    <xf numFmtId="4" fontId="13" fillId="0" borderId="0" xfId="0" applyNumberFormat="1" applyFont="1" applyFill="1" applyBorder="1"/>
    <xf numFmtId="3" fontId="6" fillId="0" borderId="2" xfId="0" applyNumberFormat="1" applyFont="1" applyBorder="1" applyAlignment="1">
      <alignment horizontal="right"/>
    </xf>
    <xf numFmtId="3" fontId="6" fillId="0" borderId="8" xfId="0" applyNumberFormat="1" applyFont="1" applyBorder="1" applyAlignment="1">
      <alignment horizontal="right"/>
    </xf>
    <xf numFmtId="3" fontId="7" fillId="2" borderId="5" xfId="0" applyNumberFormat="1" applyFont="1" applyFill="1" applyBorder="1" applyAlignment="1">
      <alignment horizontal="right"/>
    </xf>
    <xf numFmtId="3" fontId="6" fillId="0" borderId="3" xfId="0" applyNumberFormat="1" applyFont="1" applyFill="1" applyBorder="1" applyAlignment="1">
      <alignment horizontal="right"/>
    </xf>
    <xf numFmtId="2" fontId="6" fillId="0" borderId="8" xfId="0" applyNumberFormat="1" applyFont="1" applyBorder="1"/>
    <xf numFmtId="0" fontId="5" fillId="2" borderId="35" xfId="0" applyFont="1" applyFill="1" applyBorder="1"/>
    <xf numFmtId="3" fontId="14" fillId="2" borderId="35" xfId="0" applyNumberFormat="1" applyFont="1" applyFill="1" applyBorder="1" applyAlignment="1">
      <alignment horizontal="right"/>
    </xf>
    <xf numFmtId="3" fontId="14" fillId="2" borderId="19" xfId="0" applyNumberFormat="1" applyFont="1" applyFill="1" applyBorder="1" applyAlignment="1">
      <alignment horizontal="right"/>
    </xf>
    <xf numFmtId="0" fontId="5" fillId="2" borderId="6" xfId="0" applyFont="1" applyFill="1" applyBorder="1"/>
    <xf numFmtId="0" fontId="7" fillId="0" borderId="8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wrapText="1"/>
    </xf>
    <xf numFmtId="3" fontId="7" fillId="0" borderId="3" xfId="0" applyNumberFormat="1" applyFont="1" applyBorder="1" applyAlignment="1">
      <alignment horizontal="right"/>
    </xf>
    <xf numFmtId="3" fontId="7" fillId="0" borderId="32" xfId="0" applyNumberFormat="1" applyFont="1" applyBorder="1" applyAlignment="1">
      <alignment horizontal="right"/>
    </xf>
    <xf numFmtId="3" fontId="14" fillId="2" borderId="6" xfId="0" applyNumberFormat="1" applyFont="1" applyFill="1" applyBorder="1" applyAlignment="1">
      <alignment horizontal="right"/>
    </xf>
    <xf numFmtId="3" fontId="14" fillId="2" borderId="8" xfId="0" applyNumberFormat="1" applyFont="1" applyFill="1" applyBorder="1" applyAlignment="1">
      <alignment horizontal="right"/>
    </xf>
    <xf numFmtId="2" fontId="6" fillId="0" borderId="3" xfId="0" applyNumberFormat="1" applyFont="1" applyBorder="1"/>
    <xf numFmtId="0" fontId="5" fillId="0" borderId="23" xfId="0" applyFont="1" applyBorder="1" applyAlignment="1">
      <alignment horizontal="left" wrapText="1"/>
    </xf>
    <xf numFmtId="0" fontId="9" fillId="0" borderId="0" xfId="0" applyFont="1" applyAlignment="1">
      <alignment horizontal="center"/>
    </xf>
    <xf numFmtId="3" fontId="14" fillId="0" borderId="15" xfId="0" applyNumberFormat="1" applyFont="1" applyBorder="1" applyAlignment="1">
      <alignment horizontal="right"/>
    </xf>
    <xf numFmtId="3" fontId="14" fillId="0" borderId="8" xfId="0" applyNumberFormat="1" applyFont="1" applyBorder="1" applyAlignment="1">
      <alignment horizontal="right"/>
    </xf>
    <xf numFmtId="0" fontId="9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5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5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3" fontId="14" fillId="0" borderId="2" xfId="0" applyNumberFormat="1" applyFont="1" applyBorder="1" applyAlignment="1">
      <alignment horizontal="right"/>
    </xf>
    <xf numFmtId="3" fontId="14" fillId="0" borderId="15" xfId="0" applyNumberFormat="1" applyFont="1" applyBorder="1" applyAlignment="1">
      <alignment horizontal="right"/>
    </xf>
    <xf numFmtId="3" fontId="14" fillId="0" borderId="5" xfId="0" applyNumberFormat="1" applyFont="1" applyBorder="1" applyAlignment="1">
      <alignment horizontal="right"/>
    </xf>
    <xf numFmtId="3" fontId="6" fillId="0" borderId="31" xfId="0" applyNumberFormat="1" applyFont="1" applyBorder="1"/>
    <xf numFmtId="3" fontId="5" fillId="2" borderId="34" xfId="0" applyNumberFormat="1" applyFont="1" applyFill="1" applyBorder="1" applyAlignment="1">
      <alignment horizontal="right"/>
    </xf>
    <xf numFmtId="3" fontId="5" fillId="2" borderId="17" xfId="0" applyNumberFormat="1" applyFont="1" applyFill="1" applyBorder="1" applyAlignment="1">
      <alignment horizontal="right"/>
    </xf>
    <xf numFmtId="3" fontId="5" fillId="0" borderId="6" xfId="0" applyNumberFormat="1" applyFont="1" applyBorder="1"/>
    <xf numFmtId="2" fontId="5" fillId="0" borderId="19" xfId="0" applyNumberFormat="1" applyFont="1" applyBorder="1" applyAlignment="1">
      <alignment horizontal="right"/>
    </xf>
    <xf numFmtId="0" fontId="5" fillId="2" borderId="1" xfId="0" applyFont="1" applyFill="1" applyBorder="1"/>
    <xf numFmtId="3" fontId="5" fillId="0" borderId="14" xfId="0" applyNumberFormat="1" applyFont="1" applyBorder="1"/>
    <xf numFmtId="3" fontId="5" fillId="0" borderId="18" xfId="0" applyNumberFormat="1" applyFont="1" applyBorder="1"/>
    <xf numFmtId="3" fontId="5" fillId="0" borderId="17" xfId="0" applyNumberFormat="1" applyFont="1" applyBorder="1"/>
    <xf numFmtId="3" fontId="5" fillId="0" borderId="35" xfId="0" applyNumberFormat="1" applyFont="1" applyBorder="1"/>
    <xf numFmtId="2" fontId="5" fillId="0" borderId="24" xfId="0" applyNumberFormat="1" applyFont="1" applyBorder="1"/>
    <xf numFmtId="2" fontId="5" fillId="0" borderId="29" xfId="0" applyNumberFormat="1" applyFont="1" applyBorder="1"/>
    <xf numFmtId="3" fontId="6" fillId="3" borderId="2" xfId="0" applyNumberFormat="1" applyFont="1" applyFill="1" applyBorder="1" applyAlignment="1">
      <alignment horizontal="right"/>
    </xf>
    <xf numFmtId="1" fontId="41" fillId="0" borderId="2" xfId="0" applyNumberFormat="1" applyFont="1" applyBorder="1" applyAlignment="1">
      <alignment horizontal="center"/>
    </xf>
    <xf numFmtId="1" fontId="41" fillId="3" borderId="7" xfId="0" applyNumberFormat="1" applyFont="1" applyFill="1" applyBorder="1" applyAlignment="1">
      <alignment horizontal="center"/>
    </xf>
    <xf numFmtId="0" fontId="19" fillId="0" borderId="0" xfId="0" applyFont="1" applyAlignment="1">
      <alignment horizontal="center"/>
    </xf>
    <xf numFmtId="0" fontId="1" fillId="0" borderId="14" xfId="0" applyFont="1" applyBorder="1"/>
    <xf numFmtId="3" fontId="21" fillId="0" borderId="29" xfId="0" applyNumberFormat="1" applyFont="1" applyBorder="1" applyAlignment="1">
      <alignment horizontal="right"/>
    </xf>
    <xf numFmtId="0" fontId="6" fillId="3" borderId="2" xfId="0" applyFont="1" applyFill="1" applyBorder="1" applyAlignment="1">
      <alignment horizontal="center"/>
    </xf>
    <xf numFmtId="3" fontId="27" fillId="0" borderId="7" xfId="0" applyNumberFormat="1" applyFont="1" applyBorder="1" applyAlignment="1">
      <alignment horizontal="right"/>
    </xf>
    <xf numFmtId="2" fontId="40" fillId="3" borderId="7" xfId="0" applyNumberFormat="1" applyFont="1" applyFill="1" applyBorder="1" applyAlignment="1">
      <alignment horizontal="right"/>
    </xf>
    <xf numFmtId="0" fontId="3" fillId="0" borderId="30" xfId="0" applyFont="1" applyBorder="1" applyAlignment="1">
      <alignment horizontal="center"/>
    </xf>
    <xf numFmtId="3" fontId="4" fillId="2" borderId="16" xfId="0" applyNumberFormat="1" applyFont="1" applyFill="1" applyBorder="1" applyAlignment="1">
      <alignment horizontal="right"/>
    </xf>
    <xf numFmtId="3" fontId="4" fillId="2" borderId="27" xfId="0" applyNumberFormat="1" applyFont="1" applyFill="1" applyBorder="1" applyAlignment="1">
      <alignment horizontal="right"/>
    </xf>
    <xf numFmtId="3" fontId="4" fillId="0" borderId="27" xfId="0" applyNumberFormat="1" applyFont="1" applyBorder="1" applyAlignment="1">
      <alignment horizontal="right"/>
    </xf>
    <xf numFmtId="3" fontId="4" fillId="0" borderId="28" xfId="0" applyNumberFormat="1" applyFont="1" applyBorder="1" applyAlignment="1">
      <alignment horizontal="right"/>
    </xf>
    <xf numFmtId="3" fontId="19" fillId="3" borderId="13" xfId="0" applyNumberFormat="1" applyFont="1" applyFill="1" applyBorder="1" applyAlignment="1">
      <alignment horizontal="right"/>
    </xf>
    <xf numFmtId="0" fontId="1" fillId="0" borderId="32" xfId="0" applyFont="1" applyBorder="1" applyAlignment="1">
      <alignment horizontal="center"/>
    </xf>
    <xf numFmtId="0" fontId="6" fillId="0" borderId="6" xfId="0" applyFont="1" applyBorder="1"/>
    <xf numFmtId="0" fontId="1" fillId="0" borderId="8" xfId="0" applyFont="1" applyFill="1" applyBorder="1" applyAlignment="1">
      <alignment horizontal="center"/>
    </xf>
    <xf numFmtId="2" fontId="1" fillId="0" borderId="25" xfId="0" applyNumberFormat="1" applyFont="1" applyBorder="1" applyAlignment="1">
      <alignment vertical="center" wrapText="1"/>
    </xf>
    <xf numFmtId="0" fontId="4" fillId="0" borderId="5" xfId="0" applyFont="1" applyBorder="1" applyAlignment="1">
      <alignment wrapText="1"/>
    </xf>
    <xf numFmtId="0" fontId="4" fillId="0" borderId="39" xfId="0" applyFont="1" applyBorder="1" applyAlignment="1">
      <alignment horizontal="center"/>
    </xf>
    <xf numFmtId="0" fontId="4" fillId="0" borderId="39" xfId="0" applyFont="1" applyBorder="1"/>
    <xf numFmtId="3" fontId="4" fillId="0" borderId="39" xfId="0" applyNumberFormat="1" applyFont="1" applyBorder="1"/>
    <xf numFmtId="2" fontId="4" fillId="0" borderId="39" xfId="0" applyNumberFormat="1" applyFont="1" applyBorder="1"/>
    <xf numFmtId="0" fontId="4" fillId="0" borderId="40" xfId="0" applyFont="1" applyBorder="1" applyAlignment="1">
      <alignment horizontal="center"/>
    </xf>
    <xf numFmtId="0" fontId="4" fillId="0" borderId="40" xfId="0" applyFont="1" applyBorder="1"/>
    <xf numFmtId="3" fontId="4" fillId="0" borderId="40" xfId="0" applyNumberFormat="1" applyFont="1" applyBorder="1"/>
    <xf numFmtId="0" fontId="4" fillId="2" borderId="14" xfId="0" applyFont="1" applyFill="1" applyBorder="1"/>
    <xf numFmtId="0" fontId="4" fillId="0" borderId="23" xfId="0" applyFont="1" applyBorder="1" applyAlignment="1">
      <alignment horizontal="left"/>
    </xf>
    <xf numFmtId="0" fontId="4" fillId="0" borderId="25" xfId="0" applyFont="1" applyBorder="1" applyAlignment="1">
      <alignment horizontal="left"/>
    </xf>
    <xf numFmtId="2" fontId="4" fillId="0" borderId="1" xfId="0" applyNumberFormat="1" applyFont="1" applyBorder="1" applyAlignment="1">
      <alignment horizontal="right"/>
    </xf>
    <xf numFmtId="0" fontId="4" fillId="0" borderId="3" xfId="0" applyFont="1" applyBorder="1" applyAlignment="1">
      <alignment horizontal="left"/>
    </xf>
    <xf numFmtId="0" fontId="1" fillId="0" borderId="5" xfId="0" applyFont="1" applyBorder="1" applyAlignment="1">
      <alignment wrapText="1"/>
    </xf>
    <xf numFmtId="3" fontId="4" fillId="2" borderId="8" xfId="0" applyNumberFormat="1" applyFont="1" applyFill="1" applyBorder="1" applyAlignment="1">
      <alignment horizontal="right"/>
    </xf>
    <xf numFmtId="3" fontId="4" fillId="2" borderId="1" xfId="0" applyNumberFormat="1" applyFont="1" applyFill="1" applyBorder="1" applyAlignment="1">
      <alignment horizontal="right"/>
    </xf>
    <xf numFmtId="4" fontId="4" fillId="0" borderId="11" xfId="0" applyNumberFormat="1" applyFont="1" applyBorder="1" applyAlignment="1">
      <alignment horizontal="right"/>
    </xf>
    <xf numFmtId="0" fontId="5" fillId="0" borderId="1" xfId="0" applyFont="1" applyBorder="1" applyAlignment="1">
      <alignment horizontal="left" wrapText="1"/>
    </xf>
    <xf numFmtId="3" fontId="5" fillId="0" borderId="15" xfId="0" applyNumberFormat="1" applyFont="1" applyBorder="1"/>
    <xf numFmtId="2" fontId="6" fillId="0" borderId="6" xfId="0" applyNumberFormat="1" applyFont="1" applyBorder="1" applyAlignment="1"/>
    <xf numFmtId="2" fontId="5" fillId="0" borderId="3" xfId="0" applyNumberFormat="1" applyFont="1" applyBorder="1" applyAlignment="1"/>
    <xf numFmtId="2" fontId="5" fillId="0" borderId="4" xfId="0" applyNumberFormat="1" applyFont="1" applyBorder="1" applyAlignment="1"/>
    <xf numFmtId="2" fontId="5" fillId="0" borderId="19" xfId="0" applyNumberFormat="1" applyFont="1" applyBorder="1" applyAlignment="1"/>
    <xf numFmtId="0" fontId="1" fillId="0" borderId="17" xfId="0" applyFont="1" applyBorder="1" applyAlignment="1">
      <alignment horizontal="left"/>
    </xf>
    <xf numFmtId="2" fontId="6" fillId="2" borderId="9" xfId="0" applyNumberFormat="1" applyFont="1" applyFill="1" applyBorder="1" applyAlignment="1">
      <alignment horizontal="right"/>
    </xf>
    <xf numFmtId="0" fontId="1" fillId="0" borderId="9" xfId="0" applyFont="1" applyFill="1" applyBorder="1"/>
    <xf numFmtId="0" fontId="1" fillId="0" borderId="2" xfId="0" applyFont="1" applyFill="1" applyBorder="1"/>
    <xf numFmtId="0" fontId="1" fillId="0" borderId="10" xfId="0" applyFont="1" applyFill="1" applyBorder="1" applyAlignment="1">
      <alignment horizontal="center"/>
    </xf>
    <xf numFmtId="0" fontId="1" fillId="0" borderId="7" xfId="0" applyFont="1" applyFill="1" applyBorder="1"/>
    <xf numFmtId="0" fontId="1" fillId="0" borderId="7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10" xfId="0" applyFont="1" applyFill="1" applyBorder="1"/>
    <xf numFmtId="0" fontId="1" fillId="0" borderId="20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25" xfId="0" applyFont="1" applyFill="1" applyBorder="1" applyAlignment="1">
      <alignment horizontal="center"/>
    </xf>
    <xf numFmtId="0" fontId="1" fillId="0" borderId="21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0" fontId="1" fillId="0" borderId="3" xfId="0" applyFont="1" applyFill="1" applyBorder="1"/>
    <xf numFmtId="3" fontId="1" fillId="0" borderId="24" xfId="0" applyNumberFormat="1" applyFont="1" applyFill="1" applyBorder="1"/>
    <xf numFmtId="2" fontId="1" fillId="0" borderId="24" xfId="0" applyNumberFormat="1" applyFont="1" applyFill="1" applyBorder="1"/>
    <xf numFmtId="3" fontId="1" fillId="0" borderId="15" xfId="0" applyNumberFormat="1" applyFont="1" applyFill="1" applyBorder="1"/>
    <xf numFmtId="2" fontId="1" fillId="0" borderId="22" xfId="0" applyNumberFormat="1" applyFont="1" applyFill="1" applyBorder="1"/>
    <xf numFmtId="3" fontId="1" fillId="0" borderId="34" xfId="0" applyNumberFormat="1" applyFont="1" applyFill="1" applyBorder="1"/>
    <xf numFmtId="2" fontId="3" fillId="0" borderId="12" xfId="0" applyNumberFormat="1" applyFont="1" applyFill="1" applyBorder="1"/>
    <xf numFmtId="0" fontId="1" fillId="0" borderId="4" xfId="0" applyFont="1" applyFill="1" applyBorder="1"/>
    <xf numFmtId="3" fontId="1" fillId="0" borderId="27" xfId="0" applyNumberFormat="1" applyFont="1" applyFill="1" applyBorder="1"/>
    <xf numFmtId="2" fontId="1" fillId="0" borderId="27" xfId="0" applyNumberFormat="1" applyFont="1" applyFill="1" applyBorder="1"/>
    <xf numFmtId="3" fontId="1" fillId="0" borderId="14" xfId="0" applyNumberFormat="1" applyFont="1" applyFill="1" applyBorder="1"/>
    <xf numFmtId="2" fontId="3" fillId="0" borderId="27" xfId="0" applyNumberFormat="1" applyFont="1" applyFill="1" applyBorder="1"/>
    <xf numFmtId="0" fontId="1" fillId="0" borderId="15" xfId="0" applyFont="1" applyFill="1" applyBorder="1"/>
    <xf numFmtId="3" fontId="1" fillId="0" borderId="28" xfId="0" applyNumberFormat="1" applyFont="1" applyFill="1" applyBorder="1"/>
    <xf numFmtId="2" fontId="1" fillId="0" borderId="28" xfId="0" applyNumberFormat="1" applyFont="1" applyFill="1" applyBorder="1"/>
    <xf numFmtId="3" fontId="1" fillId="0" borderId="10" xfId="0" applyNumberFormat="1" applyFont="1" applyFill="1" applyBorder="1"/>
    <xf numFmtId="2" fontId="3" fillId="0" borderId="28" xfId="0" applyNumberFormat="1" applyFont="1" applyFill="1" applyBorder="1"/>
    <xf numFmtId="0" fontId="3" fillId="5" borderId="31" xfId="0" applyFont="1" applyFill="1" applyBorder="1" applyAlignment="1">
      <alignment horizontal="right"/>
    </xf>
    <xf numFmtId="0" fontId="7" fillId="2" borderId="17" xfId="0" applyFont="1" applyFill="1" applyBorder="1"/>
    <xf numFmtId="0" fontId="1" fillId="2" borderId="14" xfId="0" applyFont="1" applyFill="1" applyBorder="1"/>
    <xf numFmtId="0" fontId="7" fillId="2" borderId="14" xfId="0" applyFont="1" applyFill="1" applyBorder="1" applyAlignment="1">
      <alignment horizontal="left"/>
    </xf>
    <xf numFmtId="0" fontId="7" fillId="2" borderId="14" xfId="0" applyFont="1" applyFill="1" applyBorder="1"/>
    <xf numFmtId="0" fontId="7" fillId="2" borderId="18" xfId="0" applyFont="1" applyFill="1" applyBorder="1"/>
    <xf numFmtId="0" fontId="7" fillId="0" borderId="35" xfId="0" applyFont="1" applyBorder="1"/>
    <xf numFmtId="3" fontId="5" fillId="2" borderId="2" xfId="0" applyNumberFormat="1" applyFont="1" applyFill="1" applyBorder="1" applyAlignment="1">
      <alignment horizontal="right"/>
    </xf>
    <xf numFmtId="3" fontId="14" fillId="2" borderId="4" xfId="0" applyNumberFormat="1" applyFont="1" applyFill="1" applyBorder="1" applyAlignment="1">
      <alignment horizontal="right"/>
    </xf>
    <xf numFmtId="3" fontId="14" fillId="2" borderId="15" xfId="0" applyNumberFormat="1" applyFont="1" applyFill="1" applyBorder="1" applyAlignment="1">
      <alignment horizontal="right"/>
    </xf>
    <xf numFmtId="3" fontId="14" fillId="2" borderId="5" xfId="0" applyNumberFormat="1" applyFont="1" applyFill="1" applyBorder="1" applyAlignment="1">
      <alignment horizontal="right"/>
    </xf>
    <xf numFmtId="3" fontId="5" fillId="2" borderId="9" xfId="0" applyNumberFormat="1" applyFont="1" applyFill="1" applyBorder="1" applyAlignment="1">
      <alignment horizontal="right"/>
    </xf>
    <xf numFmtId="4" fontId="13" fillId="2" borderId="2" xfId="0" applyNumberFormat="1" applyFont="1" applyFill="1" applyBorder="1" applyAlignment="1">
      <alignment horizontal="right"/>
    </xf>
    <xf numFmtId="4" fontId="5" fillId="2" borderId="3" xfId="0" applyNumberFormat="1" applyFont="1" applyFill="1" applyBorder="1" applyAlignment="1">
      <alignment horizontal="right"/>
    </xf>
    <xf numFmtId="4" fontId="5" fillId="2" borderId="4" xfId="0" applyNumberFormat="1" applyFont="1" applyFill="1" applyBorder="1" applyAlignment="1">
      <alignment horizontal="right"/>
    </xf>
    <xf numFmtId="3" fontId="6" fillId="0" borderId="10" xfId="0" applyNumberFormat="1" applyFont="1" applyBorder="1"/>
    <xf numFmtId="2" fontId="4" fillId="0" borderId="5" xfId="0" applyNumberFormat="1" applyFont="1" applyBorder="1" applyAlignment="1">
      <alignment horizontal="right"/>
    </xf>
    <xf numFmtId="2" fontId="6" fillId="0" borderId="19" xfId="0" applyNumberFormat="1" applyFont="1" applyBorder="1" applyAlignment="1">
      <alignment horizontal="right"/>
    </xf>
    <xf numFmtId="3" fontId="6" fillId="0" borderId="3" xfId="0" applyNumberFormat="1" applyFont="1" applyBorder="1" applyAlignment="1">
      <alignment horizontal="right"/>
    </xf>
    <xf numFmtId="3" fontId="6" fillId="0" borderId="4" xfId="0" applyNumberFormat="1" applyFont="1" applyBorder="1" applyAlignment="1">
      <alignment horizontal="right"/>
    </xf>
    <xf numFmtId="0" fontId="5" fillId="0" borderId="19" xfId="0" applyFont="1" applyBorder="1" applyAlignment="1">
      <alignment horizontal="right"/>
    </xf>
    <xf numFmtId="0" fontId="4" fillId="2" borderId="8" xfId="0" applyFont="1" applyFill="1" applyBorder="1" applyAlignment="1">
      <alignment horizontal="center"/>
    </xf>
    <xf numFmtId="0" fontId="4" fillId="2" borderId="0" xfId="0" applyFont="1" applyFill="1" applyBorder="1"/>
    <xf numFmtId="0" fontId="6" fillId="2" borderId="8" xfId="0" applyFont="1" applyFill="1" applyBorder="1" applyAlignment="1">
      <alignment horizontal="left"/>
    </xf>
    <xf numFmtId="0" fontId="4" fillId="0" borderId="4" xfId="0" applyFont="1" applyBorder="1" applyAlignment="1">
      <alignment horizontal="righ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5" fillId="2" borderId="19" xfId="0" applyFont="1" applyFill="1" applyBorder="1" applyAlignment="1">
      <alignment horizontal="left"/>
    </xf>
    <xf numFmtId="2" fontId="5" fillId="0" borderId="19" xfId="0" applyNumberFormat="1" applyFont="1" applyBorder="1"/>
    <xf numFmtId="0" fontId="4" fillId="2" borderId="4" xfId="0" applyFont="1" applyFill="1" applyBorder="1" applyAlignment="1">
      <alignment horizontal="center"/>
    </xf>
    <xf numFmtId="0" fontId="5" fillId="0" borderId="5" xfId="0" applyFont="1" applyBorder="1" applyAlignment="1">
      <alignment horizontal="left"/>
    </xf>
    <xf numFmtId="0" fontId="5" fillId="0" borderId="41" xfId="0" applyFont="1" applyBorder="1" applyAlignment="1">
      <alignment horizontal="center"/>
    </xf>
    <xf numFmtId="3" fontId="5" fillId="2" borderId="41" xfId="0" applyNumberFormat="1" applyFont="1" applyFill="1" applyBorder="1" applyAlignment="1">
      <alignment horizontal="right"/>
    </xf>
    <xf numFmtId="4" fontId="5" fillId="0" borderId="15" xfId="0" applyNumberFormat="1" applyFont="1" applyBorder="1" applyAlignment="1">
      <alignment horizontal="right"/>
    </xf>
    <xf numFmtId="2" fontId="6" fillId="0" borderId="3" xfId="0" applyNumberFormat="1" applyFont="1" applyBorder="1" applyAlignment="1">
      <alignment horizontal="right"/>
    </xf>
    <xf numFmtId="3" fontId="5" fillId="0" borderId="35" xfId="0" applyNumberFormat="1" applyFont="1" applyBorder="1" applyAlignment="1">
      <alignment horizontal="right"/>
    </xf>
    <xf numFmtId="3" fontId="6" fillId="0" borderId="6" xfId="0" applyNumberFormat="1" applyFont="1" applyBorder="1" applyAlignment="1">
      <alignment horizontal="right"/>
    </xf>
    <xf numFmtId="2" fontId="6" fillId="0" borderId="9" xfId="0" applyNumberFormat="1" applyFont="1" applyBorder="1" applyAlignment="1">
      <alignment horizontal="right"/>
    </xf>
    <xf numFmtId="3" fontId="5" fillId="0" borderId="34" xfId="0" applyNumberFormat="1" applyFont="1" applyBorder="1"/>
    <xf numFmtId="3" fontId="5" fillId="0" borderId="35" xfId="0" applyNumberFormat="1" applyFont="1" applyBorder="1" applyAlignment="1"/>
    <xf numFmtId="3" fontId="5" fillId="2" borderId="24" xfId="0" applyNumberFormat="1" applyFont="1" applyFill="1" applyBorder="1" applyAlignment="1">
      <alignment horizontal="right"/>
    </xf>
    <xf numFmtId="3" fontId="5" fillId="2" borderId="28" xfId="0" applyNumberFormat="1" applyFont="1" applyFill="1" applyBorder="1" applyAlignment="1"/>
    <xf numFmtId="2" fontId="4" fillId="0" borderId="3" xfId="0" applyNumberFormat="1" applyFont="1" applyBorder="1" applyAlignment="1">
      <alignment horizontal="right"/>
    </xf>
    <xf numFmtId="3" fontId="44" fillId="0" borderId="3" xfId="0" applyNumberFormat="1" applyFont="1" applyBorder="1" applyAlignment="1">
      <alignment horizontal="right"/>
    </xf>
    <xf numFmtId="3" fontId="44" fillId="0" borderId="7" xfId="0" applyNumberFormat="1" applyFont="1" applyBorder="1" applyAlignment="1">
      <alignment horizontal="right"/>
    </xf>
    <xf numFmtId="3" fontId="44" fillId="2" borderId="5" xfId="0" applyNumberFormat="1" applyFont="1" applyFill="1" applyBorder="1" applyAlignment="1">
      <alignment horizontal="right"/>
    </xf>
    <xf numFmtId="3" fontId="45" fillId="0" borderId="1" xfId="0" applyNumberFormat="1" applyFont="1" applyBorder="1" applyAlignment="1">
      <alignment horizontal="right"/>
    </xf>
    <xf numFmtId="0" fontId="6" fillId="0" borderId="14" xfId="0" applyFont="1" applyBorder="1" applyAlignment="1">
      <alignment horizontal="right"/>
    </xf>
    <xf numFmtId="0" fontId="6" fillId="0" borderId="15" xfId="0" applyFont="1" applyBorder="1" applyAlignment="1">
      <alignment horizontal="right"/>
    </xf>
    <xf numFmtId="3" fontId="6" fillId="0" borderId="14" xfId="0" applyNumberFormat="1" applyFont="1" applyBorder="1" applyAlignment="1">
      <alignment horizontal="right"/>
    </xf>
    <xf numFmtId="3" fontId="6" fillId="0" borderId="15" xfId="0" applyNumberFormat="1" applyFont="1" applyBorder="1" applyAlignment="1">
      <alignment horizontal="right"/>
    </xf>
    <xf numFmtId="3" fontId="6" fillId="0" borderId="17" xfId="0" applyNumberFormat="1" applyFont="1" applyBorder="1" applyAlignment="1">
      <alignment horizontal="right"/>
    </xf>
    <xf numFmtId="3" fontId="6" fillId="0" borderId="18" xfId="0" applyNumberFormat="1" applyFont="1" applyBorder="1" applyAlignment="1">
      <alignment horizontal="right"/>
    </xf>
    <xf numFmtId="3" fontId="6" fillId="0" borderId="5" xfId="0" applyNumberFormat="1" applyFont="1" applyBorder="1" applyAlignment="1">
      <alignment horizontal="right"/>
    </xf>
    <xf numFmtId="3" fontId="4" fillId="0" borderId="34" xfId="0" applyNumberFormat="1" applyFont="1" applyBorder="1" applyAlignment="1">
      <alignment horizontal="right"/>
    </xf>
    <xf numFmtId="3" fontId="4" fillId="0" borderId="10" xfId="0" applyNumberFormat="1" applyFont="1" applyBorder="1" applyAlignment="1">
      <alignment horizontal="right"/>
    </xf>
    <xf numFmtId="0" fontId="4" fillId="0" borderId="23" xfId="0" applyFont="1" applyBorder="1" applyAlignment="1">
      <alignment horizontal="left" wrapText="1"/>
    </xf>
    <xf numFmtId="3" fontId="5" fillId="0" borderId="13" xfId="0" applyNumberFormat="1" applyFont="1" applyBorder="1" applyAlignment="1">
      <alignment horizontal="right"/>
    </xf>
    <xf numFmtId="0" fontId="4" fillId="0" borderId="41" xfId="0" applyFont="1" applyBorder="1"/>
    <xf numFmtId="3" fontId="44" fillId="0" borderId="4" xfId="0" applyNumberFormat="1" applyFont="1" applyBorder="1" applyAlignment="1">
      <alignment horizontal="right"/>
    </xf>
    <xf numFmtId="0" fontId="5" fillId="0" borderId="42" xfId="0" applyFont="1" applyBorder="1" applyAlignment="1">
      <alignment horizontal="center"/>
    </xf>
    <xf numFmtId="3" fontId="44" fillId="2" borderId="19" xfId="0" applyNumberFormat="1" applyFont="1" applyFill="1" applyBorder="1" applyAlignment="1">
      <alignment horizontal="right"/>
    </xf>
    <xf numFmtId="3" fontId="4" fillId="0" borderId="20" xfId="0" applyNumberFormat="1" applyFont="1" applyBorder="1" applyAlignment="1">
      <alignment horizontal="right"/>
    </xf>
    <xf numFmtId="0" fontId="47" fillId="3" borderId="9" xfId="0" applyFont="1" applyFill="1" applyBorder="1" applyAlignment="1">
      <alignment horizontal="center"/>
    </xf>
    <xf numFmtId="1" fontId="41" fillId="0" borderId="1" xfId="0" applyNumberFormat="1" applyFont="1" applyBorder="1" applyAlignment="1">
      <alignment horizontal="center"/>
    </xf>
    <xf numFmtId="2" fontId="46" fillId="0" borderId="2" xfId="0" applyNumberFormat="1" applyFont="1" applyBorder="1" applyAlignment="1"/>
    <xf numFmtId="2" fontId="41" fillId="0" borderId="2" xfId="0" applyNumberFormat="1" applyFont="1" applyBorder="1" applyAlignment="1">
      <alignment horizontal="right"/>
    </xf>
    <xf numFmtId="4" fontId="5" fillId="0" borderId="15" xfId="0" applyNumberFormat="1" applyFont="1" applyBorder="1" applyAlignment="1">
      <alignment horizontal="right"/>
    </xf>
    <xf numFmtId="3" fontId="5" fillId="0" borderId="10" xfId="0" applyNumberFormat="1" applyFont="1" applyBorder="1" applyAlignment="1">
      <alignment horizontal="right"/>
    </xf>
    <xf numFmtId="3" fontId="5" fillId="2" borderId="18" xfId="0" applyNumberFormat="1" applyFont="1" applyFill="1" applyBorder="1" applyAlignment="1">
      <alignment horizontal="right"/>
    </xf>
    <xf numFmtId="3" fontId="5" fillId="2" borderId="35" xfId="0" applyNumberFormat="1" applyFont="1" applyFill="1" applyBorder="1" applyAlignment="1">
      <alignment horizontal="right"/>
    </xf>
    <xf numFmtId="3" fontId="4" fillId="2" borderId="34" xfId="0" applyNumberFormat="1" applyFont="1" applyFill="1" applyBorder="1" applyAlignment="1"/>
    <xf numFmtId="3" fontId="4" fillId="2" borderId="17" xfId="0" applyNumberFormat="1" applyFont="1" applyFill="1" applyBorder="1" applyAlignment="1"/>
    <xf numFmtId="3" fontId="4" fillId="2" borderId="18" xfId="0" applyNumberFormat="1" applyFont="1" applyFill="1" applyBorder="1" applyAlignment="1"/>
    <xf numFmtId="3" fontId="4" fillId="2" borderId="14" xfId="0" applyNumberFormat="1" applyFont="1" applyFill="1" applyBorder="1" applyAlignment="1"/>
    <xf numFmtId="3" fontId="4" fillId="2" borderId="14" xfId="0" applyNumberFormat="1" applyFont="1" applyFill="1" applyBorder="1" applyAlignment="1">
      <alignment horizontal="right"/>
    </xf>
    <xf numFmtId="3" fontId="4" fillId="2" borderId="17" xfId="0" applyNumberFormat="1" applyFont="1" applyFill="1" applyBorder="1" applyAlignment="1">
      <alignment horizontal="right"/>
    </xf>
    <xf numFmtId="3" fontId="4" fillId="2" borderId="18" xfId="0" applyNumberFormat="1" applyFont="1" applyFill="1" applyBorder="1" applyAlignment="1">
      <alignment horizontal="right"/>
    </xf>
    <xf numFmtId="3" fontId="4" fillId="2" borderId="35" xfId="0" applyNumberFormat="1" applyFont="1" applyFill="1" applyBorder="1" applyAlignment="1">
      <alignment horizontal="right"/>
    </xf>
    <xf numFmtId="4" fontId="4" fillId="0" borderId="3" xfId="0" applyNumberFormat="1" applyFont="1" applyBorder="1" applyAlignment="1">
      <alignment horizontal="right"/>
    </xf>
    <xf numFmtId="4" fontId="4" fillId="0" borderId="4" xfId="0" applyNumberFormat="1" applyFont="1" applyBorder="1" applyAlignment="1">
      <alignment horizontal="right"/>
    </xf>
    <xf numFmtId="4" fontId="4" fillId="0" borderId="19" xfId="0" applyNumberFormat="1" applyFont="1" applyBorder="1" applyAlignment="1">
      <alignment horizontal="right"/>
    </xf>
    <xf numFmtId="3" fontId="13" fillId="0" borderId="14" xfId="0" applyNumberFormat="1" applyFont="1" applyBorder="1" applyAlignment="1">
      <alignment horizontal="right"/>
    </xf>
    <xf numFmtId="3" fontId="13" fillId="0" borderId="17" xfId="0" applyNumberFormat="1" applyFont="1" applyBorder="1" applyAlignment="1">
      <alignment horizontal="right"/>
    </xf>
    <xf numFmtId="3" fontId="13" fillId="0" borderId="18" xfId="0" applyNumberFormat="1" applyFont="1" applyBorder="1" applyAlignment="1">
      <alignment horizontal="right"/>
    </xf>
    <xf numFmtId="2" fontId="6" fillId="0" borderId="4" xfId="0" applyNumberFormat="1" applyFont="1" applyBorder="1" applyAlignment="1"/>
    <xf numFmtId="2" fontId="6" fillId="0" borderId="19" xfId="0" applyNumberFormat="1" applyFont="1" applyBorder="1" applyAlignment="1"/>
    <xf numFmtId="0" fontId="10" fillId="0" borderId="13" xfId="0" applyFont="1" applyBorder="1" applyAlignment="1">
      <alignment horizontal="center"/>
    </xf>
    <xf numFmtId="3" fontId="13" fillId="2" borderId="3" xfId="0" applyNumberFormat="1" applyFont="1" applyFill="1" applyBorder="1" applyAlignment="1">
      <alignment horizontal="right"/>
    </xf>
    <xf numFmtId="3" fontId="5" fillId="0" borderId="32" xfId="0" applyNumberFormat="1" applyFont="1" applyBorder="1"/>
    <xf numFmtId="3" fontId="5" fillId="0" borderId="23" xfId="0" applyNumberFormat="1" applyFont="1" applyBorder="1"/>
    <xf numFmtId="3" fontId="5" fillId="0" borderId="0" xfId="0" applyNumberFormat="1" applyFont="1" applyBorder="1"/>
    <xf numFmtId="0" fontId="1" fillId="0" borderId="3" xfId="0" applyFont="1" applyBorder="1" applyAlignment="1">
      <alignment horizontal="center"/>
    </xf>
    <xf numFmtId="0" fontId="48" fillId="0" borderId="0" xfId="0" applyFont="1"/>
    <xf numFmtId="165" fontId="49" fillId="3" borderId="6" xfId="0" applyNumberFormat="1" applyFont="1" applyFill="1" applyBorder="1" applyAlignment="1">
      <alignment horizontal="center"/>
    </xf>
    <xf numFmtId="3" fontId="14" fillId="0" borderId="15" xfId="0" applyNumberFormat="1" applyFont="1" applyBorder="1" applyAlignment="1">
      <alignment horizontal="right"/>
    </xf>
    <xf numFmtId="0" fontId="1" fillId="0" borderId="40" xfId="0" applyFont="1" applyBorder="1"/>
    <xf numFmtId="3" fontId="5" fillId="0" borderId="40" xfId="0" applyNumberFormat="1" applyFont="1" applyBorder="1" applyAlignment="1">
      <alignment horizontal="right"/>
    </xf>
    <xf numFmtId="2" fontId="5" fillId="0" borderId="40" xfId="0" applyNumberFormat="1" applyFont="1" applyBorder="1"/>
    <xf numFmtId="3" fontId="14" fillId="0" borderId="15" xfId="0" applyNumberFormat="1" applyFont="1" applyBorder="1" applyAlignment="1">
      <alignment horizontal="right"/>
    </xf>
    <xf numFmtId="3" fontId="5" fillId="0" borderId="1" xfId="0" applyNumberFormat="1" applyFont="1" applyBorder="1" applyAlignment="1"/>
    <xf numFmtId="0" fontId="19" fillId="0" borderId="3" xfId="0" applyFont="1" applyBorder="1" applyAlignment="1">
      <alignment horizontal="center"/>
    </xf>
    <xf numFmtId="3" fontId="4" fillId="0" borderId="16" xfId="0" applyNumberFormat="1" applyFont="1" applyBorder="1" applyAlignment="1">
      <alignment horizontal="right"/>
    </xf>
    <xf numFmtId="2" fontId="4" fillId="0" borderId="15" xfId="0" applyNumberFormat="1" applyFont="1" applyBorder="1" applyAlignment="1"/>
    <xf numFmtId="2" fontId="4" fillId="0" borderId="8" xfId="0" applyNumberFormat="1" applyFont="1" applyBorder="1" applyAlignment="1"/>
    <xf numFmtId="0" fontId="4" fillId="0" borderId="1" xfId="0" applyFont="1" applyBorder="1" applyAlignment="1">
      <alignment horizontal="left" wrapText="1"/>
    </xf>
    <xf numFmtId="0" fontId="1" fillId="0" borderId="34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3" fontId="4" fillId="0" borderId="11" xfId="0" applyNumberFormat="1" applyFont="1" applyBorder="1" applyAlignment="1">
      <alignment horizontal="right"/>
    </xf>
    <xf numFmtId="0" fontId="4" fillId="0" borderId="3" xfId="0" applyFont="1" applyBorder="1" applyAlignment="1">
      <alignment horizontal="left" wrapText="1"/>
    </xf>
    <xf numFmtId="0" fontId="1" fillId="0" borderId="24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40" fillId="0" borderId="3" xfId="0" applyFont="1" applyBorder="1" applyAlignment="1">
      <alignment horizontal="center"/>
    </xf>
    <xf numFmtId="1" fontId="41" fillId="0" borderId="21" xfId="0" applyNumberFormat="1" applyFont="1" applyBorder="1" applyAlignment="1">
      <alignment horizontal="center"/>
    </xf>
    <xf numFmtId="4" fontId="46" fillId="3" borderId="8" xfId="0" applyNumberFormat="1" applyFont="1" applyFill="1" applyBorder="1" applyAlignment="1">
      <alignment horizontal="center"/>
    </xf>
    <xf numFmtId="2" fontId="46" fillId="3" borderId="13" xfId="0" applyNumberFormat="1" applyFont="1" applyFill="1" applyBorder="1" applyAlignment="1"/>
    <xf numFmtId="2" fontId="41" fillId="3" borderId="11" xfId="0" applyNumberFormat="1" applyFont="1" applyFill="1" applyBorder="1" applyAlignment="1"/>
    <xf numFmtId="1" fontId="46" fillId="0" borderId="2" xfId="0" applyNumberFormat="1" applyFont="1" applyBorder="1" applyAlignment="1">
      <alignment horizontal="center"/>
    </xf>
    <xf numFmtId="1" fontId="41" fillId="0" borderId="12" xfId="0" applyNumberFormat="1" applyFont="1" applyBorder="1" applyAlignment="1">
      <alignment horizontal="center"/>
    </xf>
    <xf numFmtId="2" fontId="41" fillId="3" borderId="7" xfId="0" applyNumberFormat="1" applyFont="1" applyFill="1" applyBorder="1" applyAlignment="1">
      <alignment horizontal="right"/>
    </xf>
    <xf numFmtId="2" fontId="41" fillId="3" borderId="8" xfId="0" applyNumberFormat="1" applyFont="1" applyFill="1" applyBorder="1" applyAlignment="1">
      <alignment horizontal="right"/>
    </xf>
    <xf numFmtId="2" fontId="41" fillId="2" borderId="2" xfId="0" applyNumberFormat="1" applyFont="1" applyFill="1" applyBorder="1" applyAlignment="1">
      <alignment horizontal="right"/>
    </xf>
    <xf numFmtId="0" fontId="41" fillId="3" borderId="7" xfId="0" applyFont="1" applyFill="1" applyBorder="1" applyAlignment="1">
      <alignment horizontal="center"/>
    </xf>
    <xf numFmtId="0" fontId="38" fillId="3" borderId="8" xfId="0" applyFont="1" applyFill="1" applyBorder="1"/>
    <xf numFmtId="2" fontId="40" fillId="3" borderId="2" xfId="0" applyNumberFormat="1" applyFont="1" applyFill="1" applyBorder="1" applyAlignment="1">
      <alignment horizontal="center"/>
    </xf>
    <xf numFmtId="2" fontId="4" fillId="0" borderId="4" xfId="0" applyNumberFormat="1" applyFont="1" applyBorder="1" applyAlignment="1"/>
    <xf numFmtId="2" fontId="4" fillId="0" borderId="19" xfId="0" applyNumberFormat="1" applyFont="1" applyBorder="1" applyAlignment="1"/>
    <xf numFmtId="0" fontId="1" fillId="0" borderId="3" xfId="0" applyFont="1" applyBorder="1" applyAlignment="1">
      <alignment horizontal="left" wrapText="1"/>
    </xf>
    <xf numFmtId="2" fontId="41" fillId="0" borderId="7" xfId="0" applyNumberFormat="1" applyFont="1" applyBorder="1" applyAlignment="1">
      <alignment horizontal="right"/>
    </xf>
    <xf numFmtId="2" fontId="41" fillId="0" borderId="2" xfId="0" applyNumberFormat="1" applyFont="1" applyBorder="1" applyAlignment="1">
      <alignment horizontal="center"/>
    </xf>
    <xf numFmtId="2" fontId="46" fillId="3" borderId="7" xfId="0" applyNumberFormat="1" applyFont="1" applyFill="1" applyBorder="1" applyAlignment="1">
      <alignment horizontal="right"/>
    </xf>
    <xf numFmtId="0" fontId="1" fillId="0" borderId="8" xfId="0" applyFont="1" applyFill="1" applyBorder="1"/>
    <xf numFmtId="0" fontId="1" fillId="0" borderId="4" xfId="0" applyFont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165" fontId="11" fillId="0" borderId="1" xfId="0" applyNumberFormat="1" applyFont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165" fontId="3" fillId="0" borderId="8" xfId="0" applyNumberFormat="1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164" fontId="6" fillId="0" borderId="1" xfId="0" applyNumberFormat="1" applyFont="1" applyFill="1" applyBorder="1" applyAlignment="1">
      <alignment horizontal="center"/>
    </xf>
    <xf numFmtId="164" fontId="6" fillId="0" borderId="8" xfId="0" applyNumberFormat="1" applyFont="1" applyBorder="1" applyAlignment="1">
      <alignment horizontal="center"/>
    </xf>
    <xf numFmtId="1" fontId="4" fillId="0" borderId="15" xfId="0" applyNumberFormat="1" applyFont="1" applyBorder="1" applyAlignment="1">
      <alignment horizontal="center"/>
    </xf>
    <xf numFmtId="1" fontId="4" fillId="0" borderId="8" xfId="0" applyNumberFormat="1" applyFont="1" applyBorder="1" applyAlignment="1">
      <alignment horizontal="center"/>
    </xf>
    <xf numFmtId="1" fontId="6" fillId="0" borderId="1" xfId="0" applyNumberFormat="1" applyFont="1" applyBorder="1" applyAlignment="1">
      <alignment horizontal="center"/>
    </xf>
    <xf numFmtId="1" fontId="6" fillId="0" borderId="8" xfId="0" applyNumberFormat="1" applyFont="1" applyBorder="1" applyAlignment="1">
      <alignment horizontal="center"/>
    </xf>
    <xf numFmtId="164" fontId="3" fillId="3" borderId="7" xfId="0" applyNumberFormat="1" applyFont="1" applyFill="1" applyBorder="1" applyAlignment="1">
      <alignment horizontal="center"/>
    </xf>
    <xf numFmtId="1" fontId="4" fillId="0" borderId="4" xfId="0" applyNumberFormat="1" applyFont="1" applyFill="1" applyBorder="1" applyAlignment="1">
      <alignment horizontal="center"/>
    </xf>
    <xf numFmtId="3" fontId="6" fillId="0" borderId="21" xfId="0" applyNumberFormat="1" applyFont="1" applyBorder="1" applyAlignment="1">
      <alignment horizontal="center"/>
    </xf>
    <xf numFmtId="1" fontId="3" fillId="3" borderId="7" xfId="0" applyNumberFormat="1" applyFont="1" applyFill="1" applyBorder="1" applyAlignment="1">
      <alignment horizontal="center"/>
    </xf>
    <xf numFmtId="164" fontId="4" fillId="0" borderId="3" xfId="0" applyNumberFormat="1" applyFont="1" applyBorder="1" applyAlignment="1">
      <alignment horizontal="center"/>
    </xf>
    <xf numFmtId="1" fontId="4" fillId="0" borderId="4" xfId="0" applyNumberFormat="1" applyFont="1" applyBorder="1" applyAlignment="1">
      <alignment horizontal="center"/>
    </xf>
    <xf numFmtId="164" fontId="4" fillId="0" borderId="4" xfId="0" applyNumberFormat="1" applyFont="1" applyBorder="1" applyAlignment="1">
      <alignment horizontal="center"/>
    </xf>
    <xf numFmtId="1" fontId="4" fillId="0" borderId="5" xfId="0" applyNumberFormat="1" applyFont="1" applyBorder="1" applyAlignment="1">
      <alignment horizontal="center"/>
    </xf>
    <xf numFmtId="164" fontId="4" fillId="0" borderId="19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1" fontId="4" fillId="0" borderId="3" xfId="0" applyNumberFormat="1" applyFont="1" applyBorder="1" applyAlignment="1">
      <alignment horizontal="center"/>
    </xf>
    <xf numFmtId="1" fontId="4" fillId="0" borderId="7" xfId="0" applyNumberFormat="1" applyFont="1" applyBorder="1" applyAlignment="1">
      <alignment horizontal="center"/>
    </xf>
    <xf numFmtId="1" fontId="4" fillId="0" borderId="19" xfId="0" applyNumberFormat="1" applyFont="1" applyBorder="1" applyAlignment="1">
      <alignment horizontal="center"/>
    </xf>
    <xf numFmtId="1" fontId="3" fillId="3" borderId="13" xfId="0" applyNumberFormat="1" applyFont="1" applyFill="1" applyBorder="1" applyAlignment="1">
      <alignment horizontal="center"/>
    </xf>
    <xf numFmtId="165" fontId="4" fillId="0" borderId="3" xfId="0" applyNumberFormat="1" applyFont="1" applyBorder="1" applyAlignment="1">
      <alignment horizontal="center"/>
    </xf>
    <xf numFmtId="165" fontId="4" fillId="0" borderId="4" xfId="0" applyNumberFormat="1" applyFont="1" applyBorder="1" applyAlignment="1">
      <alignment horizontal="center"/>
    </xf>
    <xf numFmtId="165" fontId="4" fillId="0" borderId="8" xfId="0" applyNumberFormat="1" applyFont="1" applyBorder="1" applyAlignment="1">
      <alignment horizontal="center"/>
    </xf>
    <xf numFmtId="1" fontId="4" fillId="0" borderId="24" xfId="0" applyNumberFormat="1" applyFont="1" applyBorder="1" applyAlignment="1">
      <alignment horizontal="center"/>
    </xf>
    <xf numFmtId="1" fontId="4" fillId="0" borderId="13" xfId="0" applyNumberFormat="1" applyFont="1" applyBorder="1" applyAlignment="1">
      <alignment horizontal="center"/>
    </xf>
    <xf numFmtId="1" fontId="4" fillId="0" borderId="28" xfId="0" applyNumberFormat="1" applyFont="1" applyBorder="1" applyAlignment="1">
      <alignment horizontal="center"/>
    </xf>
    <xf numFmtId="1" fontId="6" fillId="0" borderId="20" xfId="0" applyNumberFormat="1" applyFont="1" applyBorder="1" applyAlignment="1">
      <alignment horizontal="center"/>
    </xf>
    <xf numFmtId="1" fontId="6" fillId="0" borderId="11" xfId="0" applyNumberFormat="1" applyFont="1" applyBorder="1" applyAlignment="1">
      <alignment horizontal="center"/>
    </xf>
    <xf numFmtId="164" fontId="4" fillId="0" borderId="5" xfId="0" applyNumberFormat="1" applyFont="1" applyBorder="1" applyAlignment="1">
      <alignment horizontal="center"/>
    </xf>
    <xf numFmtId="1" fontId="6" fillId="0" borderId="2" xfId="0" applyNumberFormat="1" applyFont="1" applyBorder="1" applyAlignment="1">
      <alignment horizontal="center"/>
    </xf>
    <xf numFmtId="2" fontId="6" fillId="0" borderId="8" xfId="0" applyNumberFormat="1" applyFont="1" applyBorder="1" applyAlignment="1">
      <alignment horizontal="center"/>
    </xf>
    <xf numFmtId="164" fontId="4" fillId="0" borderId="24" xfId="0" applyNumberFormat="1" applyFont="1" applyBorder="1" applyAlignment="1">
      <alignment horizontal="center"/>
    </xf>
    <xf numFmtId="164" fontId="4" fillId="2" borderId="27" xfId="0" applyNumberFormat="1" applyFont="1" applyFill="1" applyBorder="1" applyAlignment="1">
      <alignment horizontal="center"/>
    </xf>
    <xf numFmtId="1" fontId="4" fillId="0" borderId="29" xfId="0" applyNumberFormat="1" applyFont="1" applyBorder="1" applyAlignment="1">
      <alignment horizontal="center"/>
    </xf>
    <xf numFmtId="164" fontId="4" fillId="0" borderId="28" xfId="0" applyNumberFormat="1" applyFont="1" applyBorder="1" applyAlignment="1">
      <alignment horizontal="center"/>
    </xf>
    <xf numFmtId="2" fontId="3" fillId="3" borderId="7" xfId="0" applyNumberFormat="1" applyFont="1" applyFill="1" applyBorder="1" applyAlignment="1">
      <alignment horizontal="center"/>
    </xf>
    <xf numFmtId="1" fontId="4" fillId="0" borderId="41" xfId="0" applyNumberFormat="1" applyFont="1" applyBorder="1" applyAlignment="1">
      <alignment horizontal="center"/>
    </xf>
    <xf numFmtId="1" fontId="4" fillId="0" borderId="5" xfId="0" applyNumberFormat="1" applyFont="1" applyFill="1" applyBorder="1" applyAlignment="1">
      <alignment horizontal="center"/>
    </xf>
    <xf numFmtId="1" fontId="6" fillId="0" borderId="3" xfId="0" applyNumberFormat="1" applyFont="1" applyFill="1" applyBorder="1" applyAlignment="1">
      <alignment horizontal="center"/>
    </xf>
    <xf numFmtId="1" fontId="4" fillId="0" borderId="15" xfId="0" applyNumberFormat="1" applyFont="1" applyFill="1" applyBorder="1" applyAlignment="1">
      <alignment horizontal="center"/>
    </xf>
    <xf numFmtId="1" fontId="4" fillId="0" borderId="19" xfId="0" applyNumberFormat="1" applyFont="1" applyFill="1" applyBorder="1" applyAlignment="1">
      <alignment horizontal="center"/>
    </xf>
    <xf numFmtId="1" fontId="6" fillId="0" borderId="1" xfId="0" applyNumberFormat="1" applyFont="1" applyFill="1" applyBorder="1" applyAlignment="1">
      <alignment horizontal="center"/>
    </xf>
    <xf numFmtId="0" fontId="1" fillId="0" borderId="21" xfId="0" applyFont="1" applyBorder="1" applyAlignment="1">
      <alignment horizontal="center"/>
    </xf>
    <xf numFmtId="1" fontId="4" fillId="2" borderId="4" xfId="0" applyNumberFormat="1" applyFont="1" applyFill="1" applyBorder="1" applyAlignment="1">
      <alignment horizontal="center"/>
    </xf>
    <xf numFmtId="164" fontId="4" fillId="2" borderId="4" xfId="0" applyNumberFormat="1" applyFont="1" applyFill="1" applyBorder="1" applyAlignment="1">
      <alignment horizontal="center"/>
    </xf>
    <xf numFmtId="1" fontId="4" fillId="2" borderId="19" xfId="0" applyNumberFormat="1" applyFont="1" applyFill="1" applyBorder="1" applyAlignment="1">
      <alignment horizontal="center"/>
    </xf>
    <xf numFmtId="1" fontId="6" fillId="0" borderId="34" xfId="0" applyNumberFormat="1" applyFont="1" applyBorder="1" applyAlignment="1">
      <alignment horizontal="center"/>
    </xf>
    <xf numFmtId="0" fontId="19" fillId="2" borderId="2" xfId="0" applyFont="1" applyFill="1" applyBorder="1" applyAlignment="1">
      <alignment horizontal="right" vertical="center"/>
    </xf>
    <xf numFmtId="0" fontId="19" fillId="2" borderId="8" xfId="0" applyFont="1" applyFill="1" applyBorder="1" applyAlignment="1">
      <alignment horizontal="right" vertical="center"/>
    </xf>
    <xf numFmtId="3" fontId="3" fillId="2" borderId="2" xfId="0" applyNumberFormat="1" applyFont="1" applyFill="1" applyBorder="1" applyAlignment="1">
      <alignment horizontal="right" vertical="center" wrapText="1"/>
    </xf>
    <xf numFmtId="3" fontId="3" fillId="2" borderId="8" xfId="0" applyNumberFormat="1" applyFont="1" applyFill="1" applyBorder="1" applyAlignment="1">
      <alignment horizontal="right" vertical="center" wrapText="1"/>
    </xf>
    <xf numFmtId="4" fontId="3" fillId="2" borderId="2" xfId="0" applyNumberFormat="1" applyFont="1" applyFill="1" applyBorder="1" applyAlignment="1">
      <alignment horizontal="right" vertical="center" wrapText="1"/>
    </xf>
    <xf numFmtId="4" fontId="3" fillId="2" borderId="8" xfId="0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horizontal="right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34" fillId="0" borderId="20" xfId="0" applyFont="1" applyBorder="1" applyAlignment="1">
      <alignment horizontal="center"/>
    </xf>
    <xf numFmtId="0" fontId="34" fillId="0" borderId="25" xfId="0" applyFont="1" applyBorder="1" applyAlignment="1">
      <alignment horizontal="center"/>
    </xf>
    <xf numFmtId="0" fontId="34" fillId="0" borderId="21" xfId="0" applyFont="1" applyBorder="1" applyAlignment="1">
      <alignment horizontal="center"/>
    </xf>
    <xf numFmtId="0" fontId="6" fillId="2" borderId="2" xfId="0" applyFont="1" applyFill="1" applyBorder="1" applyAlignment="1">
      <alignment horizontal="left"/>
    </xf>
    <xf numFmtId="0" fontId="6" fillId="2" borderId="8" xfId="0" applyFont="1" applyFill="1" applyBorder="1" applyAlignment="1">
      <alignment horizontal="left"/>
    </xf>
    <xf numFmtId="3" fontId="3" fillId="2" borderId="2" xfId="0" applyNumberFormat="1" applyFont="1" applyFill="1" applyBorder="1" applyAlignment="1">
      <alignment horizontal="right"/>
    </xf>
    <xf numFmtId="3" fontId="3" fillId="2" borderId="8" xfId="0" applyNumberFormat="1" applyFont="1" applyFill="1" applyBorder="1" applyAlignment="1">
      <alignment horizontal="right"/>
    </xf>
    <xf numFmtId="2" fontId="3" fillId="2" borderId="2" xfId="0" applyNumberFormat="1" applyFont="1" applyFill="1" applyBorder="1" applyAlignment="1">
      <alignment horizontal="right"/>
    </xf>
    <xf numFmtId="2" fontId="3" fillId="2" borderId="8" xfId="0" applyNumberFormat="1" applyFont="1" applyFill="1" applyBorder="1" applyAlignment="1">
      <alignment horizontal="right"/>
    </xf>
    <xf numFmtId="3" fontId="34" fillId="0" borderId="20" xfId="0" applyNumberFormat="1" applyFont="1" applyBorder="1" applyAlignment="1">
      <alignment horizontal="center"/>
    </xf>
    <xf numFmtId="3" fontId="34" fillId="0" borderId="25" xfId="0" applyNumberFormat="1" applyFont="1" applyBorder="1" applyAlignment="1">
      <alignment horizontal="center"/>
    </xf>
    <xf numFmtId="3" fontId="34" fillId="0" borderId="21" xfId="0" applyNumberFormat="1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19" fillId="0" borderId="20" xfId="0" applyFont="1" applyBorder="1" applyAlignment="1">
      <alignment horizontal="center"/>
    </xf>
    <xf numFmtId="0" fontId="19" fillId="0" borderId="25" xfId="0" applyFont="1" applyBorder="1" applyAlignment="1">
      <alignment horizontal="center"/>
    </xf>
    <xf numFmtId="0" fontId="19" fillId="0" borderId="21" xfId="0" applyFont="1" applyBorder="1" applyAlignment="1">
      <alignment horizontal="center"/>
    </xf>
    <xf numFmtId="0" fontId="3" fillId="0" borderId="0" xfId="0" applyFont="1" applyAlignment="1">
      <alignment horizontal="center"/>
    </xf>
    <xf numFmtId="3" fontId="3" fillId="2" borderId="2" xfId="0" applyNumberFormat="1" applyFont="1" applyFill="1" applyBorder="1" applyAlignment="1">
      <alignment horizontal="right" vertical="center"/>
    </xf>
    <xf numFmtId="3" fontId="3" fillId="2" borderId="8" xfId="0" applyNumberFormat="1" applyFont="1" applyFill="1" applyBorder="1" applyAlignment="1">
      <alignment horizontal="right" vertical="center"/>
    </xf>
    <xf numFmtId="2" fontId="3" fillId="0" borderId="2" xfId="0" applyNumberFormat="1" applyFont="1" applyBorder="1" applyAlignment="1">
      <alignment horizontal="right" vertical="center"/>
    </xf>
    <xf numFmtId="2" fontId="3" fillId="0" borderId="8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18" fillId="0" borderId="0" xfId="0" applyFont="1" applyAlignment="1">
      <alignment horizontal="center"/>
    </xf>
    <xf numFmtId="0" fontId="3" fillId="0" borderId="0" xfId="0" applyFont="1" applyAlignment="1"/>
    <xf numFmtId="0" fontId="15" fillId="3" borderId="2" xfId="0" applyFont="1" applyFill="1" applyBorder="1" applyAlignment="1">
      <alignment horizontal="right"/>
    </xf>
    <xf numFmtId="0" fontId="15" fillId="3" borderId="8" xfId="0" applyFont="1" applyFill="1" applyBorder="1" applyAlignment="1">
      <alignment horizontal="right"/>
    </xf>
    <xf numFmtId="3" fontId="37" fillId="3" borderId="2" xfId="0" applyNumberFormat="1" applyFont="1" applyFill="1" applyBorder="1" applyAlignment="1">
      <alignment horizontal="right"/>
    </xf>
    <xf numFmtId="3" fontId="37" fillId="3" borderId="8" xfId="0" applyNumberFormat="1" applyFont="1" applyFill="1" applyBorder="1" applyAlignment="1">
      <alignment horizontal="right"/>
    </xf>
    <xf numFmtId="3" fontId="37" fillId="7" borderId="2" xfId="0" applyNumberFormat="1" applyFont="1" applyFill="1" applyBorder="1" applyAlignment="1">
      <alignment horizontal="right"/>
    </xf>
    <xf numFmtId="3" fontId="37" fillId="7" borderId="8" xfId="0" applyNumberFormat="1" applyFont="1" applyFill="1" applyBorder="1" applyAlignment="1">
      <alignment horizontal="right"/>
    </xf>
    <xf numFmtId="2" fontId="37" fillId="3" borderId="2" xfId="0" applyNumberFormat="1" applyFont="1" applyFill="1" applyBorder="1" applyAlignment="1">
      <alignment horizontal="right"/>
    </xf>
    <xf numFmtId="2" fontId="37" fillId="3" borderId="8" xfId="0" applyNumberFormat="1" applyFont="1" applyFill="1" applyBorder="1" applyAlignment="1">
      <alignment horizontal="right"/>
    </xf>
    <xf numFmtId="0" fontId="18" fillId="0" borderId="0" xfId="0" applyFont="1" applyAlignment="1"/>
    <xf numFmtId="0" fontId="11" fillId="0" borderId="20" xfId="0" applyFont="1" applyBorder="1" applyAlignment="1">
      <alignment horizontal="center"/>
    </xf>
    <xf numFmtId="0" fontId="11" fillId="0" borderId="25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9" fillId="0" borderId="20" xfId="0" applyFont="1" applyBorder="1" applyAlignment="1">
      <alignment horizontal="center"/>
    </xf>
    <xf numFmtId="0" fontId="9" fillId="0" borderId="25" xfId="0" applyFont="1" applyBorder="1" applyAlignment="1">
      <alignment horizontal="center"/>
    </xf>
    <xf numFmtId="0" fontId="9" fillId="0" borderId="21" xfId="0" applyFont="1" applyBorder="1" applyAlignment="1">
      <alignment horizontal="center"/>
    </xf>
    <xf numFmtId="0" fontId="9" fillId="0" borderId="0" xfId="0" applyFont="1" applyAlignment="1" applyProtection="1">
      <alignment horizontal="right"/>
      <protection locked="0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9" fillId="0" borderId="0" xfId="0" applyFont="1" applyAlignment="1"/>
    <xf numFmtId="0" fontId="4" fillId="0" borderId="0" xfId="0" applyFont="1" applyAlignment="1">
      <alignment horizontal="center"/>
    </xf>
    <xf numFmtId="0" fontId="19" fillId="0" borderId="9" xfId="0" applyFont="1" applyBorder="1" applyAlignment="1">
      <alignment horizontal="center"/>
    </xf>
    <xf numFmtId="0" fontId="19" fillId="0" borderId="31" xfId="0" applyFont="1" applyBorder="1" applyAlignment="1">
      <alignment horizontal="center"/>
    </xf>
    <xf numFmtId="0" fontId="23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9" fillId="2" borderId="20" xfId="0" applyFont="1" applyFill="1" applyBorder="1" applyAlignment="1">
      <alignment horizontal="center"/>
    </xf>
    <xf numFmtId="0" fontId="9" fillId="2" borderId="25" xfId="0" applyFont="1" applyFill="1" applyBorder="1" applyAlignment="1">
      <alignment horizontal="center"/>
    </xf>
    <xf numFmtId="0" fontId="9" fillId="2" borderId="21" xfId="0" applyFont="1" applyFill="1" applyBorder="1" applyAlignment="1">
      <alignment horizontal="center"/>
    </xf>
    <xf numFmtId="49" fontId="7" fillId="0" borderId="0" xfId="0" applyNumberFormat="1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5" fillId="0" borderId="0" xfId="0" applyFont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15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3" fillId="0" borderId="0" xfId="0" applyFont="1" applyBorder="1" applyAlignment="1"/>
    <xf numFmtId="0" fontId="3" fillId="0" borderId="0" xfId="0" applyFont="1" applyBorder="1" applyAlignment="1">
      <alignment horizontal="center"/>
    </xf>
    <xf numFmtId="0" fontId="5" fillId="0" borderId="7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5" fillId="0" borderId="10" xfId="0" applyFont="1" applyBorder="1" applyAlignment="1">
      <alignment horizontal="left" wrapText="1"/>
    </xf>
    <xf numFmtId="0" fontId="5" fillId="0" borderId="6" xfId="0" applyFont="1" applyBorder="1" applyAlignment="1">
      <alignment horizontal="left" wrapText="1"/>
    </xf>
    <xf numFmtId="3" fontId="14" fillId="0" borderId="2" xfId="0" applyNumberFormat="1" applyFont="1" applyBorder="1" applyAlignment="1">
      <alignment horizontal="right"/>
    </xf>
    <xf numFmtId="3" fontId="14" fillId="0" borderId="7" xfId="0" applyNumberFormat="1" applyFont="1" applyBorder="1" applyAlignment="1">
      <alignment horizontal="right"/>
    </xf>
    <xf numFmtId="3" fontId="14" fillId="0" borderId="15" xfId="0" applyNumberFormat="1" applyFont="1" applyBorder="1" applyAlignment="1">
      <alignment horizontal="right"/>
    </xf>
    <xf numFmtId="0" fontId="5" fillId="0" borderId="2" xfId="0" applyFont="1" applyBorder="1" applyAlignment="1">
      <alignment horizontal="left" vertical="top"/>
    </xf>
    <xf numFmtId="0" fontId="5" fillId="0" borderId="15" xfId="0" applyFont="1" applyBorder="1" applyAlignment="1">
      <alignment horizontal="left" vertical="top"/>
    </xf>
    <xf numFmtId="0" fontId="5" fillId="0" borderId="9" xfId="0" applyFont="1" applyBorder="1" applyAlignment="1">
      <alignment horizontal="left" wrapText="1"/>
    </xf>
    <xf numFmtId="0" fontId="5" fillId="0" borderId="14" xfId="0" applyFont="1" applyBorder="1" applyAlignment="1">
      <alignment horizontal="left" wrapText="1"/>
    </xf>
    <xf numFmtId="4" fontId="5" fillId="0" borderId="2" xfId="0" applyNumberFormat="1" applyFont="1" applyBorder="1" applyAlignment="1">
      <alignment horizontal="right"/>
    </xf>
    <xf numFmtId="4" fontId="5" fillId="0" borderId="15" xfId="0" applyNumberFormat="1" applyFont="1" applyBorder="1" applyAlignment="1">
      <alignment horizontal="right"/>
    </xf>
    <xf numFmtId="3" fontId="14" fillId="0" borderId="8" xfId="0" applyNumberFormat="1" applyFont="1" applyBorder="1" applyAlignment="1">
      <alignment horizontal="right"/>
    </xf>
    <xf numFmtId="3" fontId="14" fillId="0" borderId="29" xfId="0" applyNumberFormat="1" applyFont="1" applyBorder="1" applyAlignment="1">
      <alignment horizontal="right"/>
    </xf>
    <xf numFmtId="3" fontId="14" fillId="0" borderId="11" xfId="0" applyNumberFormat="1" applyFont="1" applyBorder="1" applyAlignment="1">
      <alignment horizontal="right"/>
    </xf>
    <xf numFmtId="4" fontId="5" fillId="0" borderId="5" xfId="0" applyNumberFormat="1" applyFont="1" applyBorder="1" applyAlignment="1">
      <alignment horizontal="right"/>
    </xf>
    <xf numFmtId="4" fontId="5" fillId="0" borderId="8" xfId="0" applyNumberFormat="1" applyFont="1" applyBorder="1" applyAlignment="1">
      <alignment horizontal="right"/>
    </xf>
    <xf numFmtId="0" fontId="5" fillId="3" borderId="9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19" fillId="0" borderId="6" xfId="0" applyFont="1" applyBorder="1" applyAlignment="1">
      <alignment horizontal="center"/>
    </xf>
    <xf numFmtId="0" fontId="19" fillId="0" borderId="30" xfId="0" applyFont="1" applyBorder="1" applyAlignment="1">
      <alignment horizontal="center"/>
    </xf>
    <xf numFmtId="0" fontId="0" fillId="0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0" fontId="18" fillId="0" borderId="0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31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30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19" fillId="0" borderId="0" xfId="0" applyFont="1" applyFill="1" applyAlignment="1">
      <alignment horizontal="right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1EE-4ABF-8F82-C2B30D2808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1824000"/>
        <c:axId val="193201280"/>
        <c:axId val="0"/>
      </c:bar3DChart>
      <c:catAx>
        <c:axId val="211824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32012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32012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182400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B20-48E0-A1E6-EB4D373054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3229952"/>
        <c:axId val="193231488"/>
        <c:axId val="0"/>
      </c:bar3DChart>
      <c:catAx>
        <c:axId val="193229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32314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32314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322995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4-4FF4-B848-D7866E480C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3243776"/>
        <c:axId val="194974080"/>
        <c:axId val="0"/>
      </c:bar3DChart>
      <c:catAx>
        <c:axId val="193243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4974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4974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324377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73-4E6A-BD41-358C2F9A1C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4996096"/>
        <c:axId val="194997632"/>
        <c:axId val="0"/>
      </c:bar3DChart>
      <c:catAx>
        <c:axId val="194996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49976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49976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499609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94-499F-B1B4-4826617D71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5018112"/>
        <c:axId val="195024000"/>
        <c:axId val="0"/>
      </c:bar3DChart>
      <c:catAx>
        <c:axId val="1950181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5024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50240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501811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334-440B-B461-A20895AEC2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5061248"/>
        <c:axId val="195062784"/>
        <c:axId val="0"/>
      </c:bar3DChart>
      <c:catAx>
        <c:axId val="195061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50627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50627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506124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DA-409C-9BE2-3BECE6BF37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5098496"/>
        <c:axId val="195100032"/>
        <c:axId val="0"/>
      </c:bar3DChart>
      <c:catAx>
        <c:axId val="195098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51000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51000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509849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1E-4967-87BC-DEDCE007CC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4715008"/>
        <c:axId val="194733184"/>
        <c:axId val="0"/>
      </c:bar3DChart>
      <c:catAx>
        <c:axId val="194715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47331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47331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471500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4C-4F79-A6C3-DE7978B540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4761472"/>
        <c:axId val="194763008"/>
        <c:axId val="0"/>
      </c:bar3DChart>
      <c:catAx>
        <c:axId val="194761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47630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47630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476147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1F6-4E06-AC96-19DF46F052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4795776"/>
        <c:axId val="194797568"/>
        <c:axId val="0"/>
      </c:bar3DChart>
      <c:catAx>
        <c:axId val="194795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47975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47975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479577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8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FC-4AD0-AA08-47CF7D1CF3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4838528"/>
        <c:axId val="194840064"/>
        <c:axId val="0"/>
      </c:bar3DChart>
      <c:catAx>
        <c:axId val="194838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4840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4840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483852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D4E-414A-84F2-139412E76DDB}"/>
            </c:ext>
          </c:extLst>
        </c:ser>
        <c:ser>
          <c:idx val="1"/>
          <c:order val="1"/>
          <c:spPr>
            <a:solidFill>
              <a:srgbClr val="FF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D4E-414A-84F2-139412E76D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4882176"/>
        <c:axId val="194888064"/>
        <c:axId val="0"/>
      </c:bar3DChart>
      <c:catAx>
        <c:axId val="194882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4888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4888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488217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6"/>
      <c:hPercent val="84"/>
      <c:rotY val="44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E25-4DAD-8321-FD2FD6D626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5232128"/>
        <c:axId val="195233664"/>
        <c:axId val="0"/>
      </c:bar3DChart>
      <c:catAx>
        <c:axId val="195232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52336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52336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523212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5D-45F1-B34B-7F9354937D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5266432"/>
        <c:axId val="195267968"/>
        <c:axId val="0"/>
      </c:bar3DChart>
      <c:catAx>
        <c:axId val="195266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52679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52679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526643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D63-47BA-9E06-09CE66CD7E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5641344"/>
        <c:axId val="195642880"/>
        <c:axId val="0"/>
      </c:bar3DChart>
      <c:catAx>
        <c:axId val="195641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5642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56428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564134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2FB-4F7B-9279-A7841EE78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5663360"/>
        <c:axId val="195664896"/>
        <c:axId val="0"/>
      </c:bar3DChart>
      <c:catAx>
        <c:axId val="195663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5664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56648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566336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52-4A6F-8824-2C0477965A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5681664"/>
        <c:axId val="195564672"/>
        <c:axId val="0"/>
      </c:bar3DChart>
      <c:catAx>
        <c:axId val="1956816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55646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55646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568166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29-4F4E-9681-903F15981E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5593344"/>
        <c:axId val="195594880"/>
        <c:axId val="0"/>
      </c:bar3DChart>
      <c:catAx>
        <c:axId val="195593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5594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55948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559334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5D-480F-A524-7EC72E5893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5619456"/>
        <c:axId val="195694976"/>
        <c:axId val="0"/>
      </c:bar3DChart>
      <c:catAx>
        <c:axId val="195619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5694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56949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561945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FB-4BE2-854B-681FC04979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5719552"/>
        <c:axId val="195721088"/>
        <c:axId val="0"/>
      </c:bar3DChart>
      <c:catAx>
        <c:axId val="195719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5721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57210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571955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AE-4E86-B793-3CC5294A2E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5741568"/>
        <c:axId val="195743104"/>
        <c:axId val="0"/>
      </c:bar3DChart>
      <c:catAx>
        <c:axId val="195741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57431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57431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574156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68-46B0-AE10-2CD0D48941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5382656"/>
        <c:axId val="195392640"/>
        <c:axId val="0"/>
      </c:bar3DChart>
      <c:catAx>
        <c:axId val="195382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53926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53926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538265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23-4E8E-915D-B93F9337FB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5421312"/>
        <c:axId val="195422848"/>
        <c:axId val="0"/>
      </c:bar3DChart>
      <c:catAx>
        <c:axId val="195421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54228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54228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542131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DC6-41B3-923B-4B674EEC5E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5528960"/>
        <c:axId val="195530752"/>
        <c:axId val="0"/>
      </c:bar3DChart>
      <c:catAx>
        <c:axId val="1955289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55307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55307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552896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66-4E22-A1D8-5BB0B006AB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6022272"/>
        <c:axId val="196023808"/>
        <c:axId val="0"/>
      </c:bar3DChart>
      <c:catAx>
        <c:axId val="196022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60238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60238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602227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29B-4791-90EE-823DD5A463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6052096"/>
        <c:axId val="196053632"/>
        <c:axId val="0"/>
      </c:bar3DChart>
      <c:catAx>
        <c:axId val="196052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60536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60536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605209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9D-4921-9A9D-62120BC2D5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6086400"/>
        <c:axId val="196088192"/>
        <c:axId val="0"/>
      </c:bar3DChart>
      <c:catAx>
        <c:axId val="196086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6088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60881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608640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85F-42DB-A783-02982DBC06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6112768"/>
        <c:axId val="196114304"/>
        <c:axId val="0"/>
      </c:bar3DChart>
      <c:catAx>
        <c:axId val="196112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61143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61143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611276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33-43EF-8FAA-206DFE1E32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6138880"/>
        <c:axId val="196140416"/>
        <c:axId val="0"/>
      </c:bar3DChart>
      <c:catAx>
        <c:axId val="196138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61404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61404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613888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67-4184-8D34-8944F6C990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6312448"/>
        <c:axId val="196314240"/>
        <c:axId val="0"/>
      </c:bar3DChart>
      <c:catAx>
        <c:axId val="196312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6314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63142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631244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7F-4D24-87B1-66DB8B4C64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6342912"/>
        <c:axId val="196344448"/>
        <c:axId val="0"/>
      </c:bar3DChart>
      <c:catAx>
        <c:axId val="196342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63444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63444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634291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8C-4155-9C1C-F08E6CA50B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6369024"/>
        <c:axId val="196374912"/>
        <c:axId val="0"/>
      </c:bar3DChart>
      <c:catAx>
        <c:axId val="1963690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6374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63749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636902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43-4164-A1FF-451735295E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6403584"/>
        <c:axId val="196405120"/>
        <c:axId val="0"/>
      </c:bar3DChart>
      <c:catAx>
        <c:axId val="1964035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64051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64051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640358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62-4C72-863F-2A790FA351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6437888"/>
        <c:axId val="196439424"/>
        <c:axId val="0"/>
      </c:bar3DChart>
      <c:catAx>
        <c:axId val="196437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64394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64394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643788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A7-4527-9562-78156F04FE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6476288"/>
        <c:axId val="196547712"/>
        <c:axId val="0"/>
      </c:bar3DChart>
      <c:catAx>
        <c:axId val="1964762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65477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65477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647628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F01-401F-9F7B-F392D3E907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6576384"/>
        <c:axId val="196577920"/>
        <c:axId val="0"/>
      </c:bar3DChart>
      <c:catAx>
        <c:axId val="1965763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65779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65779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657638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F38-48CB-9024-AF4F5A8AEF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6602496"/>
        <c:axId val="196608384"/>
        <c:axId val="0"/>
      </c:bar3DChart>
      <c:catAx>
        <c:axId val="196602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66083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66083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660249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82B-47D8-BB93-B3FA625FAC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6628864"/>
        <c:axId val="196630400"/>
        <c:axId val="0"/>
      </c:bar3DChart>
      <c:catAx>
        <c:axId val="196628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66304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66304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662886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A73-43A1-9855-8B09FD4B4A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6654976"/>
        <c:axId val="196656512"/>
        <c:axId val="0"/>
      </c:bar3DChart>
      <c:catAx>
        <c:axId val="196654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66565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66565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665497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7D-42FC-892B-9F803D31C4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6697472"/>
        <c:axId val="196707456"/>
        <c:axId val="0"/>
      </c:bar3DChart>
      <c:catAx>
        <c:axId val="196697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67074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67074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669747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352-4F3C-8276-95AA1D70D9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6727936"/>
        <c:axId val="196729472"/>
        <c:axId val="0"/>
      </c:bar3DChart>
      <c:catAx>
        <c:axId val="196727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67294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67294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672793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D2F-4B9C-9089-E667EB1451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6819584"/>
        <c:axId val="196829568"/>
        <c:axId val="0"/>
      </c:bar3DChart>
      <c:catAx>
        <c:axId val="1968195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68295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68295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681958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21-4EFF-B176-D35151898B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6948352"/>
        <c:axId val="196949888"/>
        <c:axId val="0"/>
      </c:bar3DChart>
      <c:catAx>
        <c:axId val="196948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69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69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694835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8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33-4011-8717-68F0F90085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6978560"/>
        <c:axId val="196980096"/>
        <c:axId val="0"/>
      </c:bar3DChart>
      <c:catAx>
        <c:axId val="1969785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6980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69800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697856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6"/>
      <c:hPercent val="100"/>
      <c:rotY val="44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D6-47D7-894F-546DFBF168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6996480"/>
        <c:axId val="196875392"/>
        <c:axId val="0"/>
      </c:bar3DChart>
      <c:catAx>
        <c:axId val="196996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68753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68753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699648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C1-4A09-8D42-41DCD237DB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6928640"/>
        <c:axId val="196930176"/>
        <c:axId val="0"/>
      </c:bar3DChart>
      <c:catAx>
        <c:axId val="196928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69301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69301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692864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F1-4B45-A67D-511F8A0E55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7028480"/>
        <c:axId val="197034368"/>
        <c:axId val="0"/>
      </c:bar3DChart>
      <c:catAx>
        <c:axId val="197028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70343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0343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702848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AFF-4FA1-9584-33BBFB34D1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7063040"/>
        <c:axId val="197064576"/>
        <c:axId val="0"/>
      </c:bar3DChart>
      <c:catAx>
        <c:axId val="197063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70645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0645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706304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62-4C24-8BFE-03FBE096C0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5848064"/>
        <c:axId val="195849600"/>
        <c:axId val="0"/>
      </c:bar3DChart>
      <c:catAx>
        <c:axId val="195848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5849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58496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584806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3E-4107-BCCC-43B97EBCFE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5882368"/>
        <c:axId val="195884160"/>
        <c:axId val="0"/>
      </c:bar3DChart>
      <c:catAx>
        <c:axId val="195882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58841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58841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588236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BA-48E7-B78B-FF9348613E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5908736"/>
        <c:axId val="195910272"/>
        <c:axId val="0"/>
      </c:bar3DChart>
      <c:catAx>
        <c:axId val="195908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5910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59102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590873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76-4C9F-8436-D6ADBC8EA1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5947136"/>
        <c:axId val="195948928"/>
        <c:axId val="0"/>
      </c:bar3DChart>
      <c:catAx>
        <c:axId val="195947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5948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59489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594713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83-4CE2-BCC9-E8B9A58FBA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7419392"/>
        <c:axId val="197420928"/>
        <c:axId val="0"/>
      </c:bar3DChart>
      <c:catAx>
        <c:axId val="1974193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7420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4209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741939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1C-4C94-B074-C839F47D68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7445504"/>
        <c:axId val="197447040"/>
        <c:axId val="0"/>
      </c:bar3DChart>
      <c:catAx>
        <c:axId val="197445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74470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4470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744550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FB3-488E-AF8E-17EE1850B3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7483904"/>
        <c:axId val="197489792"/>
        <c:axId val="0"/>
      </c:bar3DChart>
      <c:catAx>
        <c:axId val="197483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74897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4897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748390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8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AB-4F86-BAE3-00E49DCEBC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7530752"/>
        <c:axId val="197532288"/>
        <c:axId val="0"/>
      </c:bar3DChart>
      <c:catAx>
        <c:axId val="197530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75322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5322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753075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ECF-44A8-B04A-82A98EA47E00}"/>
            </c:ext>
          </c:extLst>
        </c:ser>
        <c:ser>
          <c:idx val="1"/>
          <c:order val="1"/>
          <c:spPr>
            <a:solidFill>
              <a:srgbClr val="FF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ECF-44A8-B04A-82A98EA47E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7566464"/>
        <c:axId val="197568000"/>
        <c:axId val="0"/>
      </c:bar3DChart>
      <c:catAx>
        <c:axId val="1975664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7568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5680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756646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6"/>
      <c:hPercent val="84"/>
      <c:rotY val="44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F6A-4F18-AC32-ACB6F583E0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7727744"/>
        <c:axId val="197729280"/>
        <c:axId val="0"/>
      </c:bar3DChart>
      <c:catAx>
        <c:axId val="1977277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77292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7292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772774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38C-4C35-B19A-96ABA55F22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7753856"/>
        <c:axId val="197767936"/>
        <c:axId val="0"/>
      </c:bar3DChart>
      <c:catAx>
        <c:axId val="197753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77679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7679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775385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DC0-4EF0-8861-FB16D675FB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7661440"/>
        <c:axId val="197662976"/>
        <c:axId val="0"/>
      </c:bar3DChart>
      <c:catAx>
        <c:axId val="1976614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7662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6629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766144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B43-414D-ADD1-12C9945A9C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7687552"/>
        <c:axId val="197709824"/>
        <c:axId val="0"/>
      </c:bar3DChart>
      <c:catAx>
        <c:axId val="197687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7709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7098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768755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F17-4FC8-9E88-6B6698FA4B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7865472"/>
        <c:axId val="197867008"/>
        <c:axId val="0"/>
      </c:bar3DChart>
      <c:catAx>
        <c:axId val="197865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78670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8670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786547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D2-4CC0-BC2B-0FA1D173FE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7899776"/>
        <c:axId val="197901312"/>
        <c:axId val="0"/>
      </c:bar3DChart>
      <c:catAx>
        <c:axId val="197899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7901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9013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789977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B4-4D81-B7C0-696B313B9B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7917696"/>
        <c:axId val="198005504"/>
        <c:axId val="0"/>
      </c:bar3DChart>
      <c:catAx>
        <c:axId val="197917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80055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80055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791769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094-491D-80FF-B6949DE03C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8021888"/>
        <c:axId val="198023424"/>
        <c:axId val="0"/>
      </c:bar3DChart>
      <c:catAx>
        <c:axId val="198021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80234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80234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802188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98-4D44-97E4-FFB54675CD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8039808"/>
        <c:axId val="197939200"/>
        <c:axId val="0"/>
      </c:bar3DChart>
      <c:catAx>
        <c:axId val="198039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79392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9392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803980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B77-4DC0-815C-13C0C28EA5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7971968"/>
        <c:axId val="197973504"/>
        <c:axId val="0"/>
      </c:bar3DChart>
      <c:catAx>
        <c:axId val="197971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79735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9735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797196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B4F-4C08-9868-8731AB0139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8145536"/>
        <c:axId val="198147072"/>
        <c:axId val="0"/>
      </c:bar3DChart>
      <c:catAx>
        <c:axId val="198145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81470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81470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814553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AC1-4C81-BC8A-E98E7846B8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8163456"/>
        <c:axId val="198202112"/>
        <c:axId val="0"/>
      </c:bar3DChart>
      <c:catAx>
        <c:axId val="198163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82021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82021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816345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86-4D3F-A381-B51B0D6293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8243072"/>
        <c:axId val="198244608"/>
        <c:axId val="0"/>
      </c:bar3DChart>
      <c:catAx>
        <c:axId val="198243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8244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82446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824307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2B2-4F3C-9FBC-D053E72C70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8252800"/>
        <c:axId val="198270976"/>
        <c:axId val="0"/>
      </c:bar3DChart>
      <c:catAx>
        <c:axId val="198252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8270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82709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825280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1B9-4214-816B-B787C1B5FD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8291456"/>
        <c:axId val="198292992"/>
        <c:axId val="0"/>
      </c:bar3DChart>
      <c:catAx>
        <c:axId val="198291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82929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82929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829145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B3-4B44-964D-AEECD278CE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1355136"/>
        <c:axId val="211356672"/>
        <c:axId val="0"/>
      </c:bar3DChart>
      <c:catAx>
        <c:axId val="211355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13566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13566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135513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FDC-485C-A7EB-8A1A7F4DC1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1368960"/>
        <c:axId val="211391232"/>
        <c:axId val="0"/>
      </c:bar3DChart>
      <c:catAx>
        <c:axId val="2113689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13912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13912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136896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3E-4861-8EA9-C8A86C3A9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1501824"/>
        <c:axId val="211503360"/>
        <c:axId val="0"/>
      </c:bar3DChart>
      <c:catAx>
        <c:axId val="2115018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15033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15033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150182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20C-4481-A2E9-9231E3CF0E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1523840"/>
        <c:axId val="211542016"/>
        <c:axId val="0"/>
      </c:bar3DChart>
      <c:catAx>
        <c:axId val="211523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15420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15420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152384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9A-42D9-B4EC-4DBF64EBDD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1554304"/>
        <c:axId val="211555840"/>
        <c:axId val="0"/>
      </c:bar3DChart>
      <c:catAx>
        <c:axId val="211554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15558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15558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155430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50-4061-9804-D274068AAA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1588608"/>
        <c:axId val="211590144"/>
        <c:axId val="0"/>
      </c:bar3DChart>
      <c:catAx>
        <c:axId val="211588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15901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15901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158860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2E5-4D57-BF40-1BC8B0BECE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1614720"/>
        <c:axId val="213021440"/>
        <c:axId val="0"/>
      </c:bar3DChart>
      <c:catAx>
        <c:axId val="211614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30214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30214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161472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CB-4225-8F4D-AB1A48272C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3041920"/>
        <c:axId val="213043456"/>
        <c:axId val="0"/>
      </c:bar3DChart>
      <c:catAx>
        <c:axId val="2130419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30434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30434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304192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4C3-4EBA-9719-A09E7DE8DE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3055744"/>
        <c:axId val="213135360"/>
        <c:axId val="0"/>
      </c:bar3DChart>
      <c:catAx>
        <c:axId val="2130557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31353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31353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305574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1F-4C67-9C47-22DBA3B326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3176320"/>
        <c:axId val="213177856"/>
        <c:axId val="0"/>
      </c:bar3DChart>
      <c:catAx>
        <c:axId val="213176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31778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31778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317632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D47-4A36-BDCB-F2614336B0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3280256"/>
        <c:axId val="213281792"/>
        <c:axId val="0"/>
      </c:bar3DChart>
      <c:catAx>
        <c:axId val="213280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32817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32817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328025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9B-479A-80B5-FFDFD326E0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3289984"/>
        <c:axId val="213304064"/>
        <c:axId val="0"/>
      </c:bar3DChart>
      <c:catAx>
        <c:axId val="2132899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3304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3304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328998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52-403E-BAF0-3418F4360E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3340928"/>
        <c:axId val="213342464"/>
        <c:axId val="0"/>
      </c:bar3DChart>
      <c:catAx>
        <c:axId val="213340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33424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33424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334092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5C-41AC-A06E-76C9F5D871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3354752"/>
        <c:axId val="213377024"/>
        <c:axId val="0"/>
      </c:bar3DChart>
      <c:catAx>
        <c:axId val="213354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33770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33770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335475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DD-41C4-9492-5AD3A4F827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3397504"/>
        <c:axId val="213399040"/>
        <c:axId val="0"/>
      </c:bar3DChart>
      <c:catAx>
        <c:axId val="213397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33990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33990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339750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ED0-4D52-94C4-2B3E444E61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3427712"/>
        <c:axId val="213429248"/>
        <c:axId val="0"/>
      </c:bar3DChart>
      <c:catAx>
        <c:axId val="213427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34292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34292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342771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8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8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69-425C-82FA-D1EB4779A0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3462016"/>
        <c:axId val="213484288"/>
        <c:axId val="0"/>
      </c:bar3DChart>
      <c:catAx>
        <c:axId val="213462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34842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34842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346201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9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6"/>
      <c:hPercent val="100"/>
      <c:rotY val="44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467-4E54-8216-C6F1DF2BB2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3512960"/>
        <c:axId val="213514496"/>
        <c:axId val="0"/>
      </c:bar3DChart>
      <c:catAx>
        <c:axId val="2135129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35144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35144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351296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9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D0-4C30-A27D-D6CE89955C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3530880"/>
        <c:axId val="213573632"/>
        <c:axId val="0"/>
      </c:bar3DChart>
      <c:catAx>
        <c:axId val="213530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35736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35736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353088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9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18B-496E-8BD1-073346114F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7140480"/>
        <c:axId val="197142016"/>
        <c:axId val="0"/>
      </c:bar3DChart>
      <c:catAx>
        <c:axId val="197140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71420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1420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714048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9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63-4F98-8B6A-B32FBBD4A0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7191168"/>
        <c:axId val="197192704"/>
        <c:axId val="0"/>
      </c:bar3DChart>
      <c:catAx>
        <c:axId val="197191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71927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1927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719116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9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8B-423B-AB42-327A7FF13D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8179840"/>
        <c:axId val="197202688"/>
        <c:axId val="0"/>
      </c:bar3DChart>
      <c:catAx>
        <c:axId val="198179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72026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2026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817984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9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98-4C91-8323-2C39D04749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7251840"/>
        <c:axId val="197253376"/>
        <c:axId val="0"/>
      </c:bar3DChart>
      <c:catAx>
        <c:axId val="197251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7253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2533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725184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9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4B-4812-944D-181169E878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7261568"/>
        <c:axId val="197275648"/>
        <c:axId val="0"/>
      </c:bar3DChart>
      <c:catAx>
        <c:axId val="197261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7275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2756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726156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9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582-4B3C-88E7-FDEFB4CE7C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7308416"/>
        <c:axId val="197309952"/>
        <c:axId val="0"/>
      </c:bar3DChart>
      <c:catAx>
        <c:axId val="197308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73099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3099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730841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9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10-43C2-88AF-51E8866CC3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3665280"/>
        <c:axId val="213666816"/>
        <c:axId val="0"/>
      </c:bar3DChart>
      <c:catAx>
        <c:axId val="2136652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36668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36668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366528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9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C83-45DC-B6D0-BBCE176D17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3679104"/>
        <c:axId val="213693184"/>
        <c:axId val="0"/>
      </c:bar3DChart>
      <c:catAx>
        <c:axId val="2136791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36931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36931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367910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10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D1-44B0-901F-A5B09A3935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4049536"/>
        <c:axId val="214051072"/>
        <c:axId val="0"/>
      </c:bar3DChart>
      <c:catAx>
        <c:axId val="214049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40510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40510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404953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10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8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D80-4AD2-9393-B8CFB754B9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4075648"/>
        <c:axId val="214093824"/>
        <c:axId val="0"/>
      </c:bar3DChart>
      <c:catAx>
        <c:axId val="2140756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4093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40938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407564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10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093-458D-AF8F-491CF98370D7}"/>
            </c:ext>
          </c:extLst>
        </c:ser>
        <c:ser>
          <c:idx val="1"/>
          <c:order val="1"/>
          <c:spPr>
            <a:solidFill>
              <a:srgbClr val="FF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093-458D-AF8F-491CF98370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4017152"/>
        <c:axId val="214018688"/>
        <c:axId val="0"/>
      </c:bar3DChart>
      <c:catAx>
        <c:axId val="2140171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40186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40186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401715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10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6"/>
      <c:hPercent val="84"/>
      <c:rotY val="44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87-4F87-966B-8B5C325EBB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4186624"/>
        <c:axId val="214188416"/>
        <c:axId val="0"/>
      </c:bar3DChart>
      <c:catAx>
        <c:axId val="214186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41884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41884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418662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10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9D-480A-8421-9153C4246D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4217088"/>
        <c:axId val="214218624"/>
        <c:axId val="0"/>
      </c:bar3DChart>
      <c:catAx>
        <c:axId val="2142170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42186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42186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421708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10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8-4294-97EB-1E4B088F96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4239104"/>
        <c:axId val="214240640"/>
        <c:axId val="0"/>
      </c:bar3DChart>
      <c:catAx>
        <c:axId val="2142391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42406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42406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423910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10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E63-4FD6-8913-B41842A167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4252928"/>
        <c:axId val="214283392"/>
        <c:axId val="0"/>
      </c:bar3DChart>
      <c:catAx>
        <c:axId val="214252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42833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42833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425292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10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2A-497C-81DA-D331A62B6C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4377600"/>
        <c:axId val="214379136"/>
        <c:axId val="0"/>
      </c:bar3DChart>
      <c:catAx>
        <c:axId val="2143776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43791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43791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437760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10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EE-4043-B065-D3310126E0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4403712"/>
        <c:axId val="214409600"/>
        <c:axId val="0"/>
      </c:bar3DChart>
      <c:catAx>
        <c:axId val="214403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4409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44096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440371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10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DAD-4388-A8B1-CBC705C7D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4434176"/>
        <c:axId val="214435712"/>
        <c:axId val="0"/>
      </c:bar3DChart>
      <c:catAx>
        <c:axId val="214434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44357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44357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443417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1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BB-4800-87C2-27FDEAB33D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4468480"/>
        <c:axId val="214470016"/>
        <c:axId val="0"/>
      </c:bar3DChart>
      <c:catAx>
        <c:axId val="214468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44700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44700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446848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1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B9A-40F3-A209-B901FE29C0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4490496"/>
        <c:axId val="213861504"/>
        <c:axId val="0"/>
      </c:bar3DChart>
      <c:catAx>
        <c:axId val="214490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38615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38615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449049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1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6D-47F1-AFCA-F550701232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3881984"/>
        <c:axId val="213883520"/>
        <c:axId val="0"/>
      </c:bar3DChart>
      <c:catAx>
        <c:axId val="2138819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38835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38835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388198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1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3D-434F-866C-32CFB6E632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3899904"/>
        <c:axId val="213905792"/>
        <c:axId val="0"/>
      </c:bar3DChart>
      <c:catAx>
        <c:axId val="213899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39057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39057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389990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1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09-4F0F-863D-D8CA0948F0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3807488"/>
        <c:axId val="213809024"/>
        <c:axId val="0"/>
      </c:bar3DChart>
      <c:catAx>
        <c:axId val="213807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38090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38090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380748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1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41-45A8-9F4F-72C559075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4779776"/>
        <c:axId val="214781312"/>
        <c:axId val="0"/>
      </c:bar3DChart>
      <c:catAx>
        <c:axId val="214779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4781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47813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477977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1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E0-4808-8A15-E6FDF9C8A6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4789504"/>
        <c:axId val="214803584"/>
        <c:axId val="0"/>
      </c:bar3DChart>
      <c:catAx>
        <c:axId val="214789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4803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48035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478950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1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8DF-4F57-AB5C-CC3B449589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4901888"/>
        <c:axId val="214903424"/>
        <c:axId val="0"/>
      </c:bar3DChart>
      <c:catAx>
        <c:axId val="214901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49034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49034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490188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1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5B-4A0B-AB7B-EE4194FEDE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4940288"/>
        <c:axId val="214946176"/>
        <c:axId val="0"/>
      </c:bar3DChart>
      <c:catAx>
        <c:axId val="2149402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49461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49461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494028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1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B5E-4EAB-AAB4-B62814CF60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4966656"/>
        <c:axId val="214968192"/>
        <c:axId val="0"/>
      </c:bar3DChart>
      <c:catAx>
        <c:axId val="214966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4968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49681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496665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1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01F-47CE-BF65-46AE53125B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4992768"/>
        <c:axId val="214994304"/>
        <c:axId val="0"/>
      </c:bar3DChart>
      <c:catAx>
        <c:axId val="214992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49943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49943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499276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1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E6-4C1C-B30C-1E77BBA729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5006592"/>
        <c:axId val="215037056"/>
        <c:axId val="0"/>
      </c:bar3DChart>
      <c:catAx>
        <c:axId val="215006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50370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50370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500659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1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B8-40D5-8011-B6B1F9CACF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5061632"/>
        <c:axId val="215063168"/>
        <c:axId val="0"/>
      </c:bar3DChart>
      <c:catAx>
        <c:axId val="215061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50631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50631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506163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1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1E8-4D51-99AF-F1929DA62D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5165568"/>
        <c:axId val="215167360"/>
        <c:axId val="0"/>
      </c:bar3DChart>
      <c:catAx>
        <c:axId val="215165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51673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51673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516556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1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12E-4B61-8FC3-9C655D301A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5200128"/>
        <c:axId val="215201664"/>
        <c:axId val="0"/>
      </c:bar3DChart>
      <c:catAx>
        <c:axId val="215200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52016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52016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520012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1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CBE-4996-85DA-4DF83E9930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4570880"/>
        <c:axId val="214572416"/>
        <c:axId val="0"/>
      </c:bar3DChart>
      <c:catAx>
        <c:axId val="214570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45724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45724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457088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1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4F3-4C54-A78C-FCC10E0796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4588800"/>
        <c:axId val="214615168"/>
        <c:axId val="0"/>
      </c:bar3DChart>
      <c:catAx>
        <c:axId val="214588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46151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46151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458880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1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F7-4026-9511-B446E7F21F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4656128"/>
        <c:axId val="214657664"/>
        <c:axId val="0"/>
      </c:bar3DChart>
      <c:catAx>
        <c:axId val="214656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46576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46576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465612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1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9E-4E25-86DE-878016D98D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4686336"/>
        <c:axId val="214692224"/>
        <c:axId val="0"/>
      </c:bar3DChart>
      <c:catAx>
        <c:axId val="214686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46922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46922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468633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1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FCA-493A-8E53-59F4DA9C65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4708608"/>
        <c:axId val="214710144"/>
        <c:axId val="0"/>
      </c:bar3DChart>
      <c:catAx>
        <c:axId val="214708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47101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47101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470860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1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A40-42E1-8CE7-02E075D4AD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4738816"/>
        <c:axId val="214740352"/>
        <c:axId val="0"/>
      </c:bar3DChart>
      <c:catAx>
        <c:axId val="2147388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47403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47403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473881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1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55-4EFC-B636-1BF0C95AA5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5485824"/>
        <c:axId val="215512192"/>
        <c:axId val="0"/>
      </c:bar3DChart>
      <c:catAx>
        <c:axId val="2154858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5512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55121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548582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1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06-4D0B-90BC-1E58E38E6E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5528576"/>
        <c:axId val="215530112"/>
        <c:axId val="0"/>
      </c:bar3DChart>
      <c:catAx>
        <c:axId val="215528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55301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55301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552857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1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E-4156-8FA9-1A1C9C104E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5620224"/>
        <c:axId val="215630208"/>
        <c:axId val="0"/>
      </c:bar3DChart>
      <c:catAx>
        <c:axId val="215620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56302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56302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562022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1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8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18C-4740-B7A6-C3141EAB11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5679360"/>
        <c:axId val="215680896"/>
        <c:axId val="0"/>
      </c:bar3DChart>
      <c:catAx>
        <c:axId val="215679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5680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56808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567936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1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6"/>
      <c:hPercent val="100"/>
      <c:rotY val="44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B04-4193-944A-05C6564609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5709568"/>
        <c:axId val="215711104"/>
        <c:axId val="0"/>
      </c:bar3DChart>
      <c:catAx>
        <c:axId val="215709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57111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57111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570956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1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6"/>
      <c:hPercent val="84"/>
      <c:rotY val="44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E84-43A2-8E72-BC7AA4EF2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5723392"/>
        <c:axId val="215303296"/>
        <c:axId val="0"/>
      </c:bar3DChart>
      <c:catAx>
        <c:axId val="2157233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53032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53032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572339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1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E5-4065-8142-AFBAA16836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5331968"/>
        <c:axId val="215333504"/>
        <c:axId val="0"/>
      </c:bar3DChart>
      <c:catAx>
        <c:axId val="215331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53335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53335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533196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1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CE9-4941-BE44-50E3872E48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6021632"/>
        <c:axId val="216035712"/>
        <c:axId val="0"/>
      </c:bar3DChart>
      <c:catAx>
        <c:axId val="216021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60357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60357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602163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1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3E7-495F-9969-3BE5FFE5D7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6056192"/>
        <c:axId val="216057728"/>
        <c:axId val="0"/>
      </c:bar3DChart>
      <c:catAx>
        <c:axId val="216056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60577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60577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605619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1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A5-4E51-9D4D-2A13A1E198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5435136"/>
        <c:axId val="215436672"/>
        <c:axId val="0"/>
      </c:bar3DChart>
      <c:catAx>
        <c:axId val="215435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54366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54366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543513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1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49F-4435-8325-7F9329E071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5444864"/>
        <c:axId val="215467136"/>
        <c:axId val="0"/>
      </c:bar3DChart>
      <c:catAx>
        <c:axId val="215444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54671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54671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544486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1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12-4086-BA4A-D92B3B2308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6089728"/>
        <c:axId val="216091264"/>
        <c:axId val="0"/>
      </c:bar3DChart>
      <c:catAx>
        <c:axId val="216089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60912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60912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608972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1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C4D-46E1-B34A-BECF6DA090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6128128"/>
        <c:axId val="216129920"/>
        <c:axId val="0"/>
      </c:bar3DChart>
      <c:catAx>
        <c:axId val="216128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61299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61299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612812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1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B8B-4311-A16D-8715A04723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6285568"/>
        <c:axId val="216287104"/>
        <c:axId val="0"/>
      </c:bar3DChart>
      <c:catAx>
        <c:axId val="216285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62871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62871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628556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1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8D-4013-AB1C-CF3CCC9857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6299392"/>
        <c:axId val="216300928"/>
        <c:axId val="0"/>
      </c:bar3DChart>
      <c:catAx>
        <c:axId val="2162993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6300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63009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629939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1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87-4141-AE28-084B901181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6329600"/>
        <c:axId val="216233088"/>
        <c:axId val="0"/>
      </c:bar3DChart>
      <c:catAx>
        <c:axId val="2163296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6233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62330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632960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1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8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D9-4DCE-80F6-843FE020B0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6343680"/>
        <c:axId val="216345216"/>
        <c:axId val="0"/>
      </c:bar3DChart>
      <c:catAx>
        <c:axId val="216343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6345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63452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634368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1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4C-445E-B754-F8838A3F3F65}"/>
            </c:ext>
          </c:extLst>
        </c:ser>
        <c:ser>
          <c:idx val="1"/>
          <c:order val="1"/>
          <c:spPr>
            <a:solidFill>
              <a:srgbClr val="FF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04C-445E-B754-F8838A3F3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6379392"/>
        <c:axId val="216380928"/>
        <c:axId val="0"/>
      </c:bar3DChart>
      <c:catAx>
        <c:axId val="2163793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6380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63809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637939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1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6"/>
      <c:hPercent val="84"/>
      <c:rotY val="44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B0-4BF5-8739-ED34602D47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5811584"/>
        <c:axId val="215813120"/>
        <c:axId val="0"/>
      </c:bar3DChart>
      <c:catAx>
        <c:axId val="2158115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58131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58131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581158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1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7E-4A20-8E6E-FB790F8D87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5854080"/>
        <c:axId val="215855872"/>
        <c:axId val="0"/>
      </c:bar3DChart>
      <c:catAx>
        <c:axId val="2158540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58558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58558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585408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1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8C-4AD3-8409-981881119F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5945984"/>
        <c:axId val="215947520"/>
        <c:axId val="0"/>
      </c:bar3DChart>
      <c:catAx>
        <c:axId val="2159459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59475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59475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594598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1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202-48F3-B1F0-9D5D65E2F8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5980288"/>
        <c:axId val="215986176"/>
        <c:axId val="0"/>
      </c:bar3DChart>
      <c:catAx>
        <c:axId val="2159802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59861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59861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598028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1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F21-4621-9DCC-8944F3866D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5879680"/>
        <c:axId val="215881216"/>
        <c:axId val="0"/>
      </c:bar3DChart>
      <c:catAx>
        <c:axId val="215879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5881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58812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587968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1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87-48B2-A9F8-2D96163395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5918080"/>
        <c:axId val="215919616"/>
        <c:axId val="0"/>
      </c:bar3DChart>
      <c:catAx>
        <c:axId val="2159180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59196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59196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591808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1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6D0-485A-BD9E-DE353078F6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6869888"/>
        <c:axId val="216871680"/>
        <c:axId val="0"/>
      </c:bar3DChart>
      <c:catAx>
        <c:axId val="216869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6871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68716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686988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1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A91-4207-B5DA-94E9D17AE3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6896256"/>
        <c:axId val="216897792"/>
        <c:axId val="0"/>
      </c:bar3DChart>
      <c:catAx>
        <c:axId val="216896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68977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68977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689625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1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938-4970-9E60-965AC4B241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6910080"/>
        <c:axId val="216920064"/>
        <c:axId val="0"/>
      </c:bar3DChart>
      <c:catAx>
        <c:axId val="2169100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6920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6920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691008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1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630-446C-92A5-83980EF5CA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6838144"/>
        <c:axId val="216839680"/>
        <c:axId val="0"/>
      </c:bar3DChart>
      <c:catAx>
        <c:axId val="216838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6839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68396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683814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1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E83-44C7-9A37-ED192865AD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6933888"/>
        <c:axId val="216935424"/>
        <c:axId val="0"/>
      </c:bar3DChart>
      <c:catAx>
        <c:axId val="216933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69354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69354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693388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1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E7B-44F5-8AA5-AA126C039A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6964096"/>
        <c:axId val="216969984"/>
        <c:axId val="0"/>
      </c:bar3DChart>
      <c:catAx>
        <c:axId val="216964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6969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69699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696409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1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EE-4041-BB2D-3605DFC127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6683264"/>
        <c:axId val="216684800"/>
        <c:axId val="0"/>
      </c:bar3DChart>
      <c:catAx>
        <c:axId val="216683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66848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66848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668326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1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1F-492D-9CEB-615624E137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6713472"/>
        <c:axId val="216719360"/>
        <c:axId val="0"/>
      </c:bar3DChart>
      <c:catAx>
        <c:axId val="216713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67193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67193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671347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1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0D-4AFE-A59F-D4343870A7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6748032"/>
        <c:axId val="216749568"/>
        <c:axId val="0"/>
      </c:bar3DChart>
      <c:catAx>
        <c:axId val="216748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67495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67495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674803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1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BE3-4D49-8A0E-65EAEC4E89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6774144"/>
        <c:axId val="216775680"/>
        <c:axId val="0"/>
      </c:bar3DChart>
      <c:catAx>
        <c:axId val="216774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6775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67756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677414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1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1D-4F12-BF6E-B41E6E4DA7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6611840"/>
        <c:axId val="216617728"/>
        <c:axId val="0"/>
      </c:bar3DChart>
      <c:catAx>
        <c:axId val="216611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66177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66177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661184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1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EE-4845-BAF6-7A027A774A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6642304"/>
        <c:axId val="216643840"/>
        <c:axId val="0"/>
      </c:bar3DChart>
      <c:catAx>
        <c:axId val="216642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66438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66438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664230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1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058-48EC-9E3D-503B3BABB6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7389312"/>
        <c:axId val="217391104"/>
        <c:axId val="0"/>
      </c:bar3DChart>
      <c:catAx>
        <c:axId val="217389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73911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73911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738931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1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295-4CBF-AB72-D51DF946B9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7423872"/>
        <c:axId val="217425408"/>
        <c:axId val="0"/>
      </c:bar3DChart>
      <c:catAx>
        <c:axId val="217423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7425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74254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742387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1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D72-4FB5-B17B-25BB23CE4D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7462272"/>
        <c:axId val="217463808"/>
        <c:axId val="0"/>
      </c:bar3DChart>
      <c:catAx>
        <c:axId val="217462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74638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74638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746227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1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179-45DE-8DDB-77BA41710D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7512960"/>
        <c:axId val="217518848"/>
        <c:axId val="0"/>
      </c:bar3DChart>
      <c:catAx>
        <c:axId val="2175129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75188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75188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751296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1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B5E-45AA-8D8B-724488A5A6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7547520"/>
        <c:axId val="217549056"/>
        <c:axId val="0"/>
      </c:bar3DChart>
      <c:catAx>
        <c:axId val="217547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75490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75490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754752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1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76-4379-8AE3-D70A75550E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7569536"/>
        <c:axId val="217571328"/>
        <c:axId val="0"/>
      </c:bar3DChart>
      <c:catAx>
        <c:axId val="217569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75713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75713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756953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1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37-4FF3-8F16-67B4AC8EFC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7595904"/>
        <c:axId val="217597440"/>
        <c:axId val="0"/>
      </c:bar3DChart>
      <c:catAx>
        <c:axId val="217595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75974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75974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759590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1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63-464A-B467-BF144D72F8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7626112"/>
        <c:axId val="217627648"/>
        <c:axId val="0"/>
      </c:bar3DChart>
      <c:catAx>
        <c:axId val="2176261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7627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76276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762611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1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ED-42A8-AE0F-AFC329508F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7725952"/>
        <c:axId val="217731840"/>
        <c:axId val="0"/>
      </c:bar3DChart>
      <c:catAx>
        <c:axId val="217725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77318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77318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772595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1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89-4F3F-8BD1-2B8E17C2F5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7772800"/>
        <c:axId val="217774336"/>
        <c:axId val="0"/>
      </c:bar3DChart>
      <c:catAx>
        <c:axId val="217772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77743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77743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777280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1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43-4A8B-8BC7-5E4B9AA07F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7782528"/>
        <c:axId val="217792512"/>
        <c:axId val="0"/>
      </c:bar3DChart>
      <c:catAx>
        <c:axId val="217782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77925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77925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778252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1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0D-4EA8-9EFD-EBE0AAF82D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7825280"/>
        <c:axId val="217826816"/>
        <c:axId val="0"/>
      </c:bar3DChart>
      <c:catAx>
        <c:axId val="2178252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78268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78268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782528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1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CD-4BA6-8885-A02CAF8386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7933312"/>
        <c:axId val="217934848"/>
        <c:axId val="0"/>
      </c:bar3DChart>
      <c:catAx>
        <c:axId val="217933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79348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79348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793331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1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8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3BB-4E7C-BD25-C7FB0C393B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7971712"/>
        <c:axId val="217842432"/>
        <c:axId val="0"/>
      </c:bar3DChart>
      <c:catAx>
        <c:axId val="217971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78424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78424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797171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1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6"/>
      <c:hPercent val="100"/>
      <c:rotY val="44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96-49F4-869F-A22DF886A3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7879296"/>
        <c:axId val="217880832"/>
        <c:axId val="0"/>
      </c:bar3DChart>
      <c:catAx>
        <c:axId val="217879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78808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78808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787929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1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A06-4A43-A822-E9365BFB00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8122496"/>
        <c:axId val="218124288"/>
        <c:axId val="0"/>
      </c:bar3DChart>
      <c:catAx>
        <c:axId val="218122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81242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81242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812249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1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4F9-4A96-84B3-468C57A71D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8144768"/>
        <c:axId val="218146304"/>
        <c:axId val="0"/>
      </c:bar3DChart>
      <c:catAx>
        <c:axId val="218144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81463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81463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814476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1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15-44A0-BD94-5030DEE435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8043904"/>
        <c:axId val="218045440"/>
        <c:axId val="0"/>
      </c:bar3DChart>
      <c:catAx>
        <c:axId val="218043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80454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80454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804390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18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CF-4E0C-AE7F-A199F97B0F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8078208"/>
        <c:axId val="218084096"/>
        <c:axId val="0"/>
      </c:bar3DChart>
      <c:catAx>
        <c:axId val="218078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8084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80840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807820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18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DAD-4563-AD00-199A182385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8247936"/>
        <c:axId val="218249472"/>
        <c:axId val="0"/>
      </c:bar3DChart>
      <c:catAx>
        <c:axId val="218247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82494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82494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824793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18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F5D-475F-8FBE-E7D243D871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8274048"/>
        <c:axId val="218275840"/>
        <c:axId val="0"/>
      </c:bar3DChart>
      <c:catAx>
        <c:axId val="2182740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82758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82758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827404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18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AA-4C4B-842D-356CEA9B23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8312704"/>
        <c:axId val="218314240"/>
        <c:axId val="0"/>
      </c:bar3DChart>
      <c:catAx>
        <c:axId val="218312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8314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83142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831270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18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E4A-4A2C-ACE1-37A0A47223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8338816"/>
        <c:axId val="218340352"/>
        <c:axId val="0"/>
      </c:bar3DChart>
      <c:catAx>
        <c:axId val="2183388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83403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83403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833881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19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60-4936-81AB-0AD801D954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8512384"/>
        <c:axId val="218514176"/>
        <c:axId val="0"/>
      </c:bar3DChart>
      <c:catAx>
        <c:axId val="2185123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85141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85141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851238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19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244-4719-95EC-698973EA57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8555136"/>
        <c:axId val="218556672"/>
        <c:axId val="0"/>
      </c:bar3DChart>
      <c:catAx>
        <c:axId val="218555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85566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85566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855513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19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8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C23-4AB8-8D1F-786D8737C5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8401024"/>
        <c:axId val="218402816"/>
        <c:axId val="0"/>
      </c:bar3DChart>
      <c:catAx>
        <c:axId val="2184010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84028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84028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840102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19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44C-49C6-A26D-839656F6CD7B}"/>
            </c:ext>
          </c:extLst>
        </c:ser>
        <c:ser>
          <c:idx val="1"/>
          <c:order val="1"/>
          <c:spPr>
            <a:solidFill>
              <a:srgbClr val="FF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44C-49C6-A26D-839656F6CD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6990848"/>
        <c:axId val="216992384"/>
        <c:axId val="0"/>
      </c:bar3DChart>
      <c:catAx>
        <c:axId val="216990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69923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69923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699084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19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6"/>
      <c:hPercent val="84"/>
      <c:rotY val="44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9A4-4D8C-9D23-E797DC7F95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7008768"/>
        <c:axId val="217031040"/>
        <c:axId val="0"/>
      </c:bar3DChart>
      <c:catAx>
        <c:axId val="217008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70310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70310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700876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19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D04-4731-AB19-E2BF86E501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7125248"/>
        <c:axId val="217126784"/>
        <c:axId val="0"/>
      </c:bar3DChart>
      <c:catAx>
        <c:axId val="217125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71267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71267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712524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19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D56-4F7A-8E34-3436F3A496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7155456"/>
        <c:axId val="217156992"/>
        <c:axId val="0"/>
      </c:bar3DChart>
      <c:catAx>
        <c:axId val="217155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71569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71569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715545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19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644-482E-855E-09E38120AF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7165184"/>
        <c:axId val="217187456"/>
        <c:axId val="0"/>
      </c:bar3DChart>
      <c:catAx>
        <c:axId val="217165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71874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71874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716518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19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9D-4A95-B80B-F8966C37C4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7220224"/>
        <c:axId val="217221760"/>
        <c:axId val="0"/>
      </c:bar3DChart>
      <c:catAx>
        <c:axId val="217220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72217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72217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722022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19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08-4874-B9F2-38264A34E9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7234048"/>
        <c:axId val="218898816"/>
        <c:axId val="0"/>
      </c:bar3DChart>
      <c:catAx>
        <c:axId val="2172340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88988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88988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723404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20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A12-4755-B56F-DF6DDF0458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8919296"/>
        <c:axId val="218920832"/>
        <c:axId val="0"/>
      </c:bar3DChart>
      <c:catAx>
        <c:axId val="218919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89208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89208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891929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20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D4-4851-A837-4283728D31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8699648"/>
        <c:axId val="218701184"/>
        <c:axId val="0"/>
      </c:bar3DChart>
      <c:catAx>
        <c:axId val="2186996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87011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87011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869964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20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F6-4D97-8A97-CCCEC73A0F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8717568"/>
        <c:axId val="218731648"/>
        <c:axId val="0"/>
      </c:bar3DChart>
      <c:catAx>
        <c:axId val="218717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8731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87316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871756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20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7AF-4381-9CE7-6FCD9525A2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8776704"/>
        <c:axId val="218778240"/>
        <c:axId val="0"/>
      </c:bar3DChart>
      <c:catAx>
        <c:axId val="218776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8778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87782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877670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20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B9B-4EE7-9495-97B50185D0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8790528"/>
        <c:axId val="218792320"/>
        <c:axId val="0"/>
      </c:bar3DChart>
      <c:catAx>
        <c:axId val="218790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8792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8792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879052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20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7A-4BE0-B150-B00D970A89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9218304"/>
        <c:axId val="219219840"/>
        <c:axId val="0"/>
      </c:bar3DChart>
      <c:catAx>
        <c:axId val="219218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92198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92198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921830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20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B93-47A9-8DB0-6850092A31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9268992"/>
        <c:axId val="219270528"/>
        <c:axId val="0"/>
      </c:bar3DChart>
      <c:catAx>
        <c:axId val="2192689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9270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92705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926899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20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DB-4F8B-AA46-61CA8DCE69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9282816"/>
        <c:axId val="219362432"/>
        <c:axId val="0"/>
      </c:bar3DChart>
      <c:catAx>
        <c:axId val="2192828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93624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93624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928281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20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31-4CA8-9CDA-55BFB052E9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9399296"/>
        <c:axId val="219400832"/>
        <c:axId val="0"/>
      </c:bar3DChart>
      <c:catAx>
        <c:axId val="219399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94008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94008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939929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20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D9-4C33-8FFC-80C4CF71A9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9409024"/>
        <c:axId val="219304320"/>
        <c:axId val="0"/>
      </c:bar3DChart>
      <c:catAx>
        <c:axId val="2194090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9304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9304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940902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2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33-4D27-9FA8-6EE1DEEE44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9332992"/>
        <c:axId val="219334528"/>
        <c:axId val="0"/>
      </c:bar3DChart>
      <c:catAx>
        <c:axId val="2193329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9334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93345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933299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2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D6C-475C-B782-938DB49BFD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9447296"/>
        <c:axId val="9448832"/>
        <c:axId val="0"/>
      </c:bar3DChart>
      <c:catAx>
        <c:axId val="9447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94488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4488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944729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2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80-46E6-992A-3E234F4A3A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9461120"/>
        <c:axId val="9483392"/>
        <c:axId val="0"/>
      </c:bar3DChart>
      <c:catAx>
        <c:axId val="9461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94833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4833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946112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2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82-4C45-A663-004042CE9F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6682240"/>
        <c:axId val="126683776"/>
        <c:axId val="0"/>
      </c:bar3DChart>
      <c:catAx>
        <c:axId val="1266822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266837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66837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2668224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2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26-4523-A152-E3EA5F3B28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8167168"/>
        <c:axId val="9523584"/>
        <c:axId val="0"/>
      </c:bar3DChart>
      <c:catAx>
        <c:axId val="198167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9523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5235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816716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2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2B-4589-A1DA-F41E87EB2F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9548160"/>
        <c:axId val="9549696"/>
        <c:axId val="0"/>
      </c:bar3DChart>
      <c:catAx>
        <c:axId val="95481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95496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5496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954816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2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3F-44B3-9507-E3530CEA0F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9813760"/>
        <c:axId val="219815296"/>
        <c:axId val="0"/>
      </c:bar3DChart>
      <c:catAx>
        <c:axId val="219813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98152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98152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981376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2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47D-4158-A855-54E7E58B04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9831680"/>
        <c:axId val="219845760"/>
        <c:axId val="0"/>
      </c:bar3DChart>
      <c:catAx>
        <c:axId val="219831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98457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98457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983168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2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D57-489E-B9ED-6A214E245C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9747456"/>
        <c:axId val="219748992"/>
        <c:axId val="0"/>
      </c:bar3DChart>
      <c:catAx>
        <c:axId val="219747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97489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97489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974745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2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D95-41AB-837C-F3B0480622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9773568"/>
        <c:axId val="219787648"/>
        <c:axId val="0"/>
      </c:bar3DChart>
      <c:catAx>
        <c:axId val="219773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9787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97876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977356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2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E6-4283-8B01-912946403A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9951488"/>
        <c:axId val="219953024"/>
        <c:axId val="0"/>
      </c:bar3DChart>
      <c:catAx>
        <c:axId val="219951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99530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99530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995148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2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AE-4710-9E0A-713178FC06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9973504"/>
        <c:axId val="219975040"/>
        <c:axId val="0"/>
      </c:bar3DChart>
      <c:catAx>
        <c:axId val="219973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99750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99750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997350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2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3D-400F-A100-8744DCF781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9995520"/>
        <c:axId val="219563136"/>
        <c:axId val="0"/>
      </c:bar3DChart>
      <c:catAx>
        <c:axId val="219995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95631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95631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999552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2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0A8-472A-B28C-AAE59189A0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9591808"/>
        <c:axId val="219593344"/>
        <c:axId val="0"/>
      </c:bar3DChart>
      <c:catAx>
        <c:axId val="219591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95933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95933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959180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2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2B-4637-A621-1339CEEB14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9601536"/>
        <c:axId val="219492736"/>
        <c:axId val="0"/>
      </c:bar3DChart>
      <c:catAx>
        <c:axId val="219601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9492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94927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960153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2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8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30-4B93-955F-990ED60F9E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9537792"/>
        <c:axId val="219539328"/>
        <c:axId val="0"/>
      </c:bar3DChart>
      <c:catAx>
        <c:axId val="219537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95393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95393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953779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2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6"/>
      <c:hPercent val="100"/>
      <c:rotY val="44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28-48E6-B5C4-355E72E02C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9641728"/>
        <c:axId val="219643264"/>
        <c:axId val="0"/>
      </c:bar3DChart>
      <c:catAx>
        <c:axId val="219641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96432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96432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964172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2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6"/>
      <c:hPercent val="84"/>
      <c:rotY val="44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B9F-466A-984B-9657DD595E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9655552"/>
        <c:axId val="220275840"/>
        <c:axId val="0"/>
      </c:bar3DChart>
      <c:catAx>
        <c:axId val="219655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02758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02758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965555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2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6"/>
      <c:hPercent val="84"/>
      <c:rotY val="44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4E-4195-9AD2-56183EEDD9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20324992"/>
        <c:axId val="220326528"/>
        <c:axId val="0"/>
      </c:bar3DChart>
      <c:catAx>
        <c:axId val="2203249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0326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03265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032499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2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D88-4F72-80ED-AC0FCE9B5669}"/>
              </c:ext>
            </c:extLst>
          </c:dPt>
          <c:dPt>
            <c:idx val="1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D88-4F72-80ED-AC0FCE9B5669}"/>
              </c:ext>
            </c:extLst>
          </c:dPt>
          <c:val>
            <c:numRef>
              <c:f>[1]Лист1!$C$26:$D$26</c:f>
              <c:numCache>
                <c:formatCode>General</c:formatCode>
                <c:ptCount val="2"/>
                <c:pt idx="0">
                  <c:v>3156528</c:v>
                </c:pt>
                <c:pt idx="1">
                  <c:v>3156528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D88-4F72-80ED-AC0FCE9B56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one"/>
        <c:axId val="193304448"/>
        <c:axId val="193305984"/>
        <c:axId val="0"/>
      </c:bar3DChart>
      <c:catAx>
        <c:axId val="193304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3305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33059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330444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 paperSize="9" orientation="landscape" verticalDpi="0"/>
  </c:printSettings>
</c:chartSpace>
</file>

<file path=xl/charts/chart2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315-4812-B2EF-B30EC55D6D5B}"/>
              </c:ext>
            </c:extLst>
          </c:dPt>
          <c:val>
            <c:numRef>
              <c:f>[1]Лист1!$C$97:$D$97</c:f>
              <c:numCache>
                <c:formatCode>General</c:formatCode>
                <c:ptCount val="2"/>
                <c:pt idx="0">
                  <c:v>10487813</c:v>
                </c:pt>
                <c:pt idx="1">
                  <c:v>10487813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315-4812-B2EF-B30EC55D6D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one"/>
        <c:axId val="193331584"/>
        <c:axId val="193333120"/>
        <c:axId val="0"/>
      </c:bar3DChart>
      <c:catAx>
        <c:axId val="1933315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33331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33331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333158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2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1AF-41DA-AA18-53ED37888E40}"/>
              </c:ext>
            </c:extLst>
          </c:dPt>
          <c:dPt>
            <c:idx val="1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1AF-41DA-AA18-53ED37888E40}"/>
              </c:ext>
            </c:extLst>
          </c:dPt>
          <c:val>
            <c:numRef>
              <c:f>[1]Лист1!$C$151:$D$151</c:f>
              <c:numCache>
                <c:formatCode>General</c:formatCode>
                <c:ptCount val="2"/>
                <c:pt idx="0">
                  <c:v>982913</c:v>
                </c:pt>
                <c:pt idx="1">
                  <c:v>982913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1AF-41DA-AA18-53ED37888E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one"/>
        <c:axId val="193371520"/>
        <c:axId val="193377408"/>
        <c:axId val="0"/>
      </c:bar3DChart>
      <c:catAx>
        <c:axId val="193371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3377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33774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337152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2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A0F-4D69-AF19-C751B4FA6F8F}"/>
              </c:ext>
            </c:extLst>
          </c:dPt>
          <c:val>
            <c:numRef>
              <c:f>[1]Лист1!$C$219:$D$219</c:f>
              <c:numCache>
                <c:formatCode>General</c:formatCode>
                <c:ptCount val="2"/>
                <c:pt idx="0">
                  <c:v>1857256</c:v>
                </c:pt>
                <c:pt idx="1">
                  <c:v>1857256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A0F-4D69-AF19-C751B4FA6F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one"/>
        <c:axId val="193394560"/>
        <c:axId val="193396096"/>
        <c:axId val="0"/>
      </c:bar3DChart>
      <c:catAx>
        <c:axId val="1933945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3396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33960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339456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2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081-4C52-B973-A908369DD168}"/>
              </c:ext>
            </c:extLst>
          </c:dPt>
          <c:val>
            <c:numRef>
              <c:f>[1]Лист1!$C$284:$D$284</c:f>
              <c:numCache>
                <c:formatCode>General</c:formatCode>
                <c:ptCount val="2"/>
                <c:pt idx="0">
                  <c:v>1757322</c:v>
                </c:pt>
                <c:pt idx="1">
                  <c:v>1757322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081-4C52-B973-A908369DD1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one"/>
        <c:axId val="193433984"/>
        <c:axId val="193435520"/>
        <c:axId val="0"/>
      </c:bar3DChart>
      <c:catAx>
        <c:axId val="1934339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34355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34355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343398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2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B38-4F5C-A42E-0CD159315084}"/>
              </c:ext>
            </c:extLst>
          </c:dPt>
          <c:val>
            <c:numRef>
              <c:f>[1]Лист1!$C$342:$D$342</c:f>
              <c:numCache>
                <c:formatCode>General</c:formatCode>
                <c:ptCount val="2"/>
                <c:pt idx="0">
                  <c:v>1467874</c:v>
                </c:pt>
                <c:pt idx="1">
                  <c:v>1467874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B38-4F5C-A42E-0CD1593150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one"/>
        <c:axId val="193448576"/>
        <c:axId val="193454464"/>
        <c:axId val="0"/>
      </c:bar3DChart>
      <c:catAx>
        <c:axId val="193448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34544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34544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344857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2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DD3-42CB-9853-8F05597A2CB0}"/>
              </c:ext>
            </c:extLst>
          </c:dPt>
          <c:val>
            <c:numRef>
              <c:f>[1]Лист1!$C$401:$D$401</c:f>
              <c:numCache>
                <c:formatCode>General</c:formatCode>
                <c:ptCount val="2"/>
                <c:pt idx="0">
                  <c:v>9303623</c:v>
                </c:pt>
                <c:pt idx="1">
                  <c:v>9320878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DD3-42CB-9853-8F05597A2C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one"/>
        <c:axId val="193483904"/>
        <c:axId val="193485440"/>
        <c:axId val="0"/>
      </c:bar3DChart>
      <c:catAx>
        <c:axId val="193483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34854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34854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348390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2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F04-4783-8960-1074CB6A48A5}"/>
              </c:ext>
            </c:extLst>
          </c:dPt>
          <c:val>
            <c:numRef>
              <c:f>[1]Лист1!$C$463:$D$463</c:f>
              <c:numCache>
                <c:formatCode>General</c:formatCode>
                <c:ptCount val="2"/>
                <c:pt idx="0">
                  <c:v>127281</c:v>
                </c:pt>
                <c:pt idx="1">
                  <c:v>127281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F04-4783-8960-1074CB6A48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one"/>
        <c:axId val="193498496"/>
        <c:axId val="193516672"/>
        <c:axId val="0"/>
      </c:bar3DChart>
      <c:catAx>
        <c:axId val="193498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35166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35166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349849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2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A4F-4B26-A672-26769CE431CD}"/>
              </c:ext>
            </c:extLst>
          </c:dPt>
          <c:val>
            <c:numRef>
              <c:f>[1]Лист1!$C$545:$D$545</c:f>
              <c:numCache>
                <c:formatCode>General</c:formatCode>
                <c:ptCount val="2"/>
                <c:pt idx="0">
                  <c:v>29140610</c:v>
                </c:pt>
                <c:pt idx="1">
                  <c:v>30044315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A4F-4B26-A672-26769CE431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one"/>
        <c:axId val="221656960"/>
        <c:axId val="221658496"/>
        <c:axId val="0"/>
      </c:bar3DChart>
      <c:catAx>
        <c:axId val="2216569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16584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16584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165696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 paperSize="9" orientation="landscape" verticalDpi="0"/>
  </c:printSettings>
</c:chartSpace>
</file>

<file path=xl/charts/chart2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D3B-4396-925B-D106CCD4F52E}"/>
              </c:ext>
            </c:extLst>
          </c:dPt>
          <c:val>
            <c:numRef>
              <c:f>[1]Лист1!$C$545:$D$545</c:f>
              <c:numCache>
                <c:formatCode>General</c:formatCode>
                <c:ptCount val="2"/>
                <c:pt idx="0">
                  <c:v>29140610</c:v>
                </c:pt>
                <c:pt idx="1">
                  <c:v>30044315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D3B-4396-925B-D106CCD4F5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one"/>
        <c:axId val="221704576"/>
        <c:axId val="221706112"/>
        <c:axId val="0"/>
      </c:bar3DChart>
      <c:catAx>
        <c:axId val="221704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17061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17061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170457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2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751-4590-B705-46F963B6D10C}"/>
              </c:ext>
            </c:extLst>
          </c:dPt>
          <c:val>
            <c:numRef>
              <c:f>[1]Лист1!$C$97:$D$97</c:f>
              <c:numCache>
                <c:formatCode>General</c:formatCode>
                <c:ptCount val="2"/>
                <c:pt idx="0">
                  <c:v>10487813</c:v>
                </c:pt>
                <c:pt idx="1">
                  <c:v>10487813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751-4590-B705-46F963B6D1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one"/>
        <c:axId val="221389568"/>
        <c:axId val="221391104"/>
        <c:axId val="0"/>
      </c:bar3DChart>
      <c:catAx>
        <c:axId val="221389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13911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13911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138956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2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C06-4C01-8803-F9D2D6403D12}"/>
              </c:ext>
            </c:extLst>
          </c:dPt>
          <c:dPt>
            <c:idx val="1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C06-4C01-8803-F9D2D6403D12}"/>
              </c:ext>
            </c:extLst>
          </c:dPt>
          <c:val>
            <c:numRef>
              <c:f>[1]Лист1!$C$151:$D$151</c:f>
              <c:numCache>
                <c:formatCode>General</c:formatCode>
                <c:ptCount val="2"/>
                <c:pt idx="0">
                  <c:v>982913</c:v>
                </c:pt>
                <c:pt idx="1">
                  <c:v>982913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C06-4C01-8803-F9D2D6403D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one"/>
        <c:axId val="221417472"/>
        <c:axId val="221419008"/>
        <c:axId val="0"/>
      </c:bar3DChart>
      <c:catAx>
        <c:axId val="221417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14190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14190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141747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2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8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46D-4BF2-A6F5-4F4B46667178}"/>
              </c:ext>
            </c:extLst>
          </c:dPt>
          <c:val>
            <c:numRef>
              <c:f>[1]Лист1!$C$219:$D$219</c:f>
              <c:numCache>
                <c:formatCode>General</c:formatCode>
                <c:ptCount val="2"/>
                <c:pt idx="0">
                  <c:v>1857256</c:v>
                </c:pt>
                <c:pt idx="1">
                  <c:v>1857256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46D-4BF2-A6F5-4F4B466671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one"/>
        <c:axId val="221440256"/>
        <c:axId val="221450240"/>
        <c:axId val="0"/>
      </c:bar3DChart>
      <c:catAx>
        <c:axId val="221440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1450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14502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144025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2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6E4-4F5C-A0D9-147DCFBCFA95}"/>
              </c:ext>
            </c:extLst>
          </c:dPt>
          <c:val>
            <c:numRef>
              <c:f>[1]Лист1!$C$284:$D$284</c:f>
              <c:numCache>
                <c:formatCode>General</c:formatCode>
                <c:ptCount val="2"/>
                <c:pt idx="0">
                  <c:v>1757322</c:v>
                </c:pt>
                <c:pt idx="1">
                  <c:v>1757322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6E4-4F5C-A0D9-147DCFBCFA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one"/>
        <c:axId val="221487872"/>
        <c:axId val="221489408"/>
        <c:axId val="0"/>
      </c:bar3DChart>
      <c:catAx>
        <c:axId val="221487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1489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14894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148787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2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E7F-44B5-8273-DA7608F60B5F}"/>
              </c:ext>
            </c:extLst>
          </c:dPt>
          <c:val>
            <c:numRef>
              <c:f>[1]Лист1!$C$342:$D$342</c:f>
              <c:numCache>
                <c:formatCode>General</c:formatCode>
                <c:ptCount val="2"/>
                <c:pt idx="0">
                  <c:v>1467874</c:v>
                </c:pt>
                <c:pt idx="1">
                  <c:v>1467874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E7F-44B5-8273-DA7608F60B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one"/>
        <c:axId val="222043136"/>
        <c:axId val="222053120"/>
        <c:axId val="0"/>
      </c:bar3DChart>
      <c:catAx>
        <c:axId val="222043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20531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20531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204313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2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E97-45AB-833A-F7053410183D}"/>
              </c:ext>
            </c:extLst>
          </c:dPt>
          <c:val>
            <c:numRef>
              <c:f>[1]Лист1!$C$401:$D$401</c:f>
              <c:numCache>
                <c:formatCode>General</c:formatCode>
                <c:ptCount val="2"/>
                <c:pt idx="0">
                  <c:v>9303623</c:v>
                </c:pt>
                <c:pt idx="1">
                  <c:v>9320878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E97-45AB-833A-F705341018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one"/>
        <c:axId val="222070272"/>
        <c:axId val="222071808"/>
        <c:axId val="0"/>
      </c:bar3DChart>
      <c:catAx>
        <c:axId val="222070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20718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20718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207027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2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738-4341-8B8E-C92428BA4D23}"/>
              </c:ext>
            </c:extLst>
          </c:dPt>
          <c:val>
            <c:numRef>
              <c:f>[1]Лист1!$C$463:$D$463</c:f>
              <c:numCache>
                <c:formatCode>General</c:formatCode>
                <c:ptCount val="2"/>
                <c:pt idx="0">
                  <c:v>127281</c:v>
                </c:pt>
                <c:pt idx="1">
                  <c:v>127281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738-4341-8B8E-C92428BA4D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one"/>
        <c:axId val="221974528"/>
        <c:axId val="221976064"/>
        <c:axId val="0"/>
      </c:bar3DChart>
      <c:catAx>
        <c:axId val="221974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1976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1976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197452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2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136-44E5-B760-30F2B0A03C5E}"/>
              </c:ext>
            </c:extLst>
          </c:dPt>
          <c:val>
            <c:numRef>
              <c:f>[1]Лист1!$C$545:$D$545</c:f>
              <c:numCache>
                <c:formatCode>General</c:formatCode>
                <c:ptCount val="2"/>
                <c:pt idx="0">
                  <c:v>29140610</c:v>
                </c:pt>
                <c:pt idx="1">
                  <c:v>30044315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136-44E5-B760-30F2B0A03C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one"/>
        <c:axId val="221997312"/>
        <c:axId val="222003200"/>
        <c:axId val="0"/>
      </c:bar3DChart>
      <c:catAx>
        <c:axId val="221997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20032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20032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199731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 paperSize="9" orientation="landscape" verticalDpi="0"/>
  </c:printSettings>
</c:chartSpace>
</file>

<file path=xl/charts/chart2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DDE-4562-8390-2A4EA71BDAD9}"/>
              </c:ext>
            </c:extLst>
          </c:dPt>
          <c:val>
            <c:numRef>
              <c:f>[1]Лист1!$C$545:$D$545</c:f>
              <c:numCache>
                <c:formatCode>General</c:formatCode>
                <c:ptCount val="2"/>
                <c:pt idx="0">
                  <c:v>29140610</c:v>
                </c:pt>
                <c:pt idx="1">
                  <c:v>30044315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DDE-4562-8390-2A4EA71BDA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one"/>
        <c:axId val="222028544"/>
        <c:axId val="222030080"/>
        <c:axId val="0"/>
      </c:bar3DChart>
      <c:catAx>
        <c:axId val="222028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2030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2030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202854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2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9FE-48DF-A01D-5F917DC27964}"/>
              </c:ext>
            </c:extLst>
          </c:dPt>
          <c:dPt>
            <c:idx val="1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9FE-48DF-A01D-5F917DC27964}"/>
              </c:ext>
            </c:extLst>
          </c:dPt>
          <c:val>
            <c:numRef>
              <c:f>[1]Лист1!$C$26:$D$26</c:f>
              <c:numCache>
                <c:formatCode>General</c:formatCode>
                <c:ptCount val="2"/>
                <c:pt idx="0">
                  <c:v>3156528</c:v>
                </c:pt>
                <c:pt idx="1">
                  <c:v>3156528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9FE-48DF-A01D-5F917DC279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one"/>
        <c:axId val="221801856"/>
        <c:axId val="221803648"/>
        <c:axId val="0"/>
      </c:bar3DChart>
      <c:catAx>
        <c:axId val="221801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1803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18036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180185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 paperSize="9" orientation="landscape" verticalDpi="0"/>
  </c:printSettings>
</c:chartSpace>
</file>

<file path=xl/charts/chart2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35A-4F81-B076-746A89774618}"/>
              </c:ext>
            </c:extLst>
          </c:dPt>
          <c:val>
            <c:numRef>
              <c:f>[1]Лист1!$C$97:$D$97</c:f>
              <c:numCache>
                <c:formatCode>General</c:formatCode>
                <c:ptCount val="2"/>
                <c:pt idx="0">
                  <c:v>10487813</c:v>
                </c:pt>
                <c:pt idx="1">
                  <c:v>10487813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35A-4F81-B076-746A897746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one"/>
        <c:axId val="221825280"/>
        <c:axId val="221831168"/>
        <c:axId val="0"/>
      </c:bar3DChart>
      <c:catAx>
        <c:axId val="2218252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18311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18311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182528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2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0F7-4077-8793-38F46D7E83EC}"/>
              </c:ext>
            </c:extLst>
          </c:dPt>
          <c:dPt>
            <c:idx val="1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0F7-4077-8793-38F46D7E83EC}"/>
              </c:ext>
            </c:extLst>
          </c:dPt>
          <c:val>
            <c:numRef>
              <c:f>[1]Лист1!$C$151:$D$151</c:f>
              <c:numCache>
                <c:formatCode>General</c:formatCode>
                <c:ptCount val="2"/>
                <c:pt idx="0">
                  <c:v>982913</c:v>
                </c:pt>
                <c:pt idx="1">
                  <c:v>982913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0F7-4077-8793-38F46D7E83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one"/>
        <c:axId val="222516736"/>
        <c:axId val="222518272"/>
        <c:axId val="0"/>
      </c:bar3DChart>
      <c:catAx>
        <c:axId val="222516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2518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25182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251673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2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8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BDE-40F5-8DA4-C18EF56CC8D0}"/>
              </c:ext>
            </c:extLst>
          </c:dPt>
          <c:val>
            <c:numRef>
              <c:f>[1]Лист1!$C$219:$D$219</c:f>
              <c:numCache>
                <c:formatCode>General</c:formatCode>
                <c:ptCount val="2"/>
                <c:pt idx="0">
                  <c:v>1857256</c:v>
                </c:pt>
                <c:pt idx="1">
                  <c:v>1857256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BDE-40F5-8DA4-C18EF56CC8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one"/>
        <c:axId val="222429184"/>
        <c:axId val="222430720"/>
        <c:axId val="0"/>
      </c:bar3DChart>
      <c:catAx>
        <c:axId val="222429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2430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24307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242918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2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3D7-4587-A919-114446A0B0A8}"/>
              </c:ext>
            </c:extLst>
          </c:dPt>
          <c:val>
            <c:numRef>
              <c:f>[1]Лист1!$C$284:$D$284</c:f>
              <c:numCache>
                <c:formatCode>General</c:formatCode>
                <c:ptCount val="2"/>
                <c:pt idx="0">
                  <c:v>1757322</c:v>
                </c:pt>
                <c:pt idx="1">
                  <c:v>1757322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3D7-4587-A919-114446A0B0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one"/>
        <c:axId val="222451968"/>
        <c:axId val="222453760"/>
        <c:axId val="0"/>
      </c:bar3DChart>
      <c:catAx>
        <c:axId val="222451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24537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24537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245196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2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814-4E2F-B204-927632F117B3}"/>
              </c:ext>
            </c:extLst>
          </c:dPt>
          <c:val>
            <c:numRef>
              <c:f>[1]Лист1!$C$342:$D$342</c:f>
              <c:numCache>
                <c:formatCode>General</c:formatCode>
                <c:ptCount val="2"/>
                <c:pt idx="0">
                  <c:v>1467874</c:v>
                </c:pt>
                <c:pt idx="1">
                  <c:v>1467874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814-4E2F-B204-927632F117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one"/>
        <c:axId val="222491008"/>
        <c:axId val="222492544"/>
        <c:axId val="0"/>
      </c:bar3DChart>
      <c:catAx>
        <c:axId val="222491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24925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24925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249100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2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54C-4264-A0EA-119B5A32FC6A}"/>
              </c:ext>
            </c:extLst>
          </c:dPt>
          <c:val>
            <c:numRef>
              <c:f>[1]Лист1!$C$401:$D$401</c:f>
              <c:numCache>
                <c:formatCode>General</c:formatCode>
                <c:ptCount val="2"/>
                <c:pt idx="0">
                  <c:v>9303623</c:v>
                </c:pt>
                <c:pt idx="1">
                  <c:v>9320878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54C-4264-A0EA-119B5A32FC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one"/>
        <c:axId val="222124672"/>
        <c:axId val="222126464"/>
        <c:axId val="0"/>
      </c:bar3DChart>
      <c:catAx>
        <c:axId val="222124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21264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21264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212467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2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D3D-4394-82DF-CB501B1871AD}"/>
              </c:ext>
            </c:extLst>
          </c:dPt>
          <c:val>
            <c:numRef>
              <c:f>[1]Лист1!$C$545:$D$545</c:f>
              <c:numCache>
                <c:formatCode>General</c:formatCode>
                <c:ptCount val="2"/>
                <c:pt idx="0">
                  <c:v>29140610</c:v>
                </c:pt>
                <c:pt idx="1">
                  <c:v>30044315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D3D-4394-82DF-CB501B1871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one"/>
        <c:axId val="222233728"/>
        <c:axId val="222235264"/>
        <c:axId val="0"/>
      </c:bar3DChart>
      <c:catAx>
        <c:axId val="222233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22352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22352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223372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 paperSize="9" orientation="landscape" verticalDpi="0"/>
  </c:printSettings>
</c:chartSpace>
</file>

<file path=xl/charts/chart2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5AB-47F7-875E-33AD6CD4396F}"/>
              </c:ext>
            </c:extLst>
          </c:dPt>
          <c:val>
            <c:numRef>
              <c:f>[1]Лист1!$C$545:$D$545</c:f>
              <c:numCache>
                <c:formatCode>General</c:formatCode>
                <c:ptCount val="2"/>
                <c:pt idx="0">
                  <c:v>29140610</c:v>
                </c:pt>
                <c:pt idx="1">
                  <c:v>30044315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5AB-47F7-875E-33AD6CD439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one"/>
        <c:axId val="222252416"/>
        <c:axId val="222266496"/>
        <c:axId val="0"/>
      </c:bar3DChart>
      <c:catAx>
        <c:axId val="222252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22664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22664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225241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2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8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2D4-4E9F-ACCB-9D445FE9A743}"/>
              </c:ext>
            </c:extLst>
          </c:dPt>
          <c:dPt>
            <c:idx val="1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2D4-4E9F-ACCB-9D445FE9A743}"/>
              </c:ext>
            </c:extLst>
          </c:dPt>
          <c:val>
            <c:numRef>
              <c:f>[1]Лист1!$C$26:$D$26</c:f>
              <c:numCache>
                <c:formatCode>General</c:formatCode>
                <c:ptCount val="2"/>
                <c:pt idx="0">
                  <c:v>3156528</c:v>
                </c:pt>
                <c:pt idx="1">
                  <c:v>3156528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2D4-4E9F-ACCB-9D445FE9A7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one"/>
        <c:axId val="193106688"/>
        <c:axId val="193108224"/>
        <c:axId val="0"/>
      </c:bar3DChart>
      <c:catAx>
        <c:axId val="193106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31082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31082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310668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 paperSize="9" orientation="landscape" verticalDpi="0"/>
  </c:printSettings>
</c:chartSpace>
</file>

<file path=xl/charts/chart2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8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C41-46B6-B618-195308E30173}"/>
              </c:ext>
            </c:extLst>
          </c:dPt>
          <c:dPt>
            <c:idx val="1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C41-46B6-B618-195308E30173}"/>
              </c:ext>
            </c:extLst>
          </c:dPt>
          <c:val>
            <c:numRef>
              <c:f>[1]Лист1!$C$151:$D$151</c:f>
              <c:numCache>
                <c:formatCode>General</c:formatCode>
                <c:ptCount val="2"/>
                <c:pt idx="0">
                  <c:v>982913</c:v>
                </c:pt>
                <c:pt idx="1">
                  <c:v>982913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C41-46B6-B618-195308E301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one"/>
        <c:axId val="193269760"/>
        <c:axId val="193271296"/>
        <c:axId val="0"/>
      </c:bar3DChart>
      <c:catAx>
        <c:axId val="193269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32712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32712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326976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2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8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534-4220-95CD-F135161131AD}"/>
              </c:ext>
            </c:extLst>
          </c:dPt>
          <c:val>
            <c:numRef>
              <c:f>[1]Лист1!$C$219:$D$219</c:f>
              <c:numCache>
                <c:formatCode>General</c:formatCode>
                <c:ptCount val="2"/>
                <c:pt idx="0">
                  <c:v>1857256</c:v>
                </c:pt>
                <c:pt idx="1">
                  <c:v>1857256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534-4220-95CD-F135161131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one"/>
        <c:axId val="222562560"/>
        <c:axId val="222576640"/>
        <c:axId val="0"/>
      </c:bar3DChart>
      <c:catAx>
        <c:axId val="2225625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25766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25766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256256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2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033-44BB-AF80-D27BC4030A81}"/>
              </c:ext>
            </c:extLst>
          </c:dPt>
          <c:val>
            <c:numRef>
              <c:f>[1]Лист1!$C$284:$D$284</c:f>
              <c:numCache>
                <c:formatCode>General</c:formatCode>
                <c:ptCount val="2"/>
                <c:pt idx="0">
                  <c:v>1757322</c:v>
                </c:pt>
                <c:pt idx="1">
                  <c:v>1757322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033-44BB-AF80-D27BC4030A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one"/>
        <c:axId val="222614272"/>
        <c:axId val="222615808"/>
        <c:axId val="0"/>
      </c:bar3DChart>
      <c:catAx>
        <c:axId val="222614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26158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26158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261427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2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784-4377-B5DC-E69655A58DCB}"/>
              </c:ext>
            </c:extLst>
          </c:dPt>
          <c:val>
            <c:numRef>
              <c:f>[1]Лист1!$C$342:$D$342</c:f>
              <c:numCache>
                <c:formatCode>General</c:formatCode>
                <c:ptCount val="2"/>
                <c:pt idx="0">
                  <c:v>1467874</c:v>
                </c:pt>
                <c:pt idx="1">
                  <c:v>1467874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784-4377-B5DC-E69655A58D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one"/>
        <c:axId val="223357952"/>
        <c:axId val="223372032"/>
        <c:axId val="0"/>
      </c:bar3DChart>
      <c:catAx>
        <c:axId val="223357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33720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33720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335795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2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B38-41B6-94B0-027DB2780983}"/>
              </c:ext>
            </c:extLst>
          </c:dPt>
          <c:val>
            <c:numRef>
              <c:f>[1]Лист1!$C$401:$D$401</c:f>
              <c:numCache>
                <c:formatCode>General</c:formatCode>
                <c:ptCount val="2"/>
                <c:pt idx="0">
                  <c:v>9303623</c:v>
                </c:pt>
                <c:pt idx="1">
                  <c:v>9320878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B38-41B6-94B0-027DB27809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one"/>
        <c:axId val="223401472"/>
        <c:axId val="223403008"/>
        <c:axId val="0"/>
      </c:bar3DChart>
      <c:catAx>
        <c:axId val="223401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34030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34030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340147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2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6F8-4D29-877A-0787136EC26C}"/>
              </c:ext>
            </c:extLst>
          </c:dPt>
          <c:val>
            <c:numRef>
              <c:f>[1]Лист1!$C$463:$D$463</c:f>
              <c:numCache>
                <c:formatCode>General</c:formatCode>
                <c:ptCount val="2"/>
                <c:pt idx="0">
                  <c:v>127281</c:v>
                </c:pt>
                <c:pt idx="1">
                  <c:v>127281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6F8-4D29-877A-0787136EC2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one"/>
        <c:axId val="221143040"/>
        <c:axId val="221144576"/>
        <c:axId val="0"/>
      </c:bar3DChart>
      <c:catAx>
        <c:axId val="221143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11445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11445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114304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2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558-4B90-8EBE-823785309DB1}"/>
              </c:ext>
            </c:extLst>
          </c:dPt>
          <c:val>
            <c:numRef>
              <c:f>[1]Лист1!$C$545:$D$545</c:f>
              <c:numCache>
                <c:formatCode>General</c:formatCode>
                <c:ptCount val="2"/>
                <c:pt idx="0">
                  <c:v>29140610</c:v>
                </c:pt>
                <c:pt idx="1">
                  <c:v>30044315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558-4B90-8EBE-823785309D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one"/>
        <c:axId val="221169920"/>
        <c:axId val="221175808"/>
        <c:axId val="0"/>
      </c:bar3DChart>
      <c:catAx>
        <c:axId val="2211699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11758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11758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116992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 paperSize="9" orientation="landscape" verticalDpi="0"/>
  </c:printSettings>
</c:chartSpace>
</file>

<file path=xl/charts/chart2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57A-45A5-839A-8E312BA505AA}"/>
              </c:ext>
            </c:extLst>
          </c:dPt>
          <c:val>
            <c:numRef>
              <c:f>[1]Лист1!$C$545:$D$545</c:f>
              <c:numCache>
                <c:formatCode>General</c:formatCode>
                <c:ptCount val="2"/>
                <c:pt idx="0">
                  <c:v>29140610</c:v>
                </c:pt>
                <c:pt idx="1">
                  <c:v>30044315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57A-45A5-839A-8E312BA505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one"/>
        <c:axId val="223437568"/>
        <c:axId val="223439104"/>
        <c:axId val="0"/>
      </c:bar3DChart>
      <c:catAx>
        <c:axId val="223437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34391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34391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343756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2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60E-4435-AF68-4B0D8050B23B}"/>
              </c:ext>
            </c:extLst>
          </c:dPt>
          <c:dPt>
            <c:idx val="1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60E-4435-AF68-4B0D8050B23B}"/>
              </c:ext>
            </c:extLst>
          </c:dPt>
          <c:val>
            <c:numRef>
              <c:f>[1]Лист1!$C$26:$D$26</c:f>
              <c:numCache>
                <c:formatCode>General</c:formatCode>
                <c:ptCount val="2"/>
                <c:pt idx="0">
                  <c:v>3156528</c:v>
                </c:pt>
                <c:pt idx="1">
                  <c:v>3156528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60E-4435-AF68-4B0D8050B2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one"/>
        <c:axId val="193075840"/>
        <c:axId val="222937472"/>
        <c:axId val="0"/>
      </c:bar3DChart>
      <c:catAx>
        <c:axId val="193075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29374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29374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9307584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 paperSize="9" orientation="landscape" verticalDpi="0"/>
  </c:printSettings>
</c:chartSpace>
</file>

<file path=xl/charts/chart2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03D-41FE-8A75-36F52497DECE}"/>
              </c:ext>
            </c:extLst>
          </c:dPt>
          <c:val>
            <c:numRef>
              <c:f>[1]Лист1!$C$97:$D$97</c:f>
              <c:numCache>
                <c:formatCode>General</c:formatCode>
                <c:ptCount val="2"/>
                <c:pt idx="0">
                  <c:v>10487813</c:v>
                </c:pt>
                <c:pt idx="1">
                  <c:v>10487813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03D-41FE-8A75-36F52497DE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one"/>
        <c:axId val="223188096"/>
        <c:axId val="223189632"/>
        <c:axId val="0"/>
      </c:bar3DChart>
      <c:catAx>
        <c:axId val="223188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31896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31896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318809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2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8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71D-42D5-8D15-AED4FA31D80F}"/>
              </c:ext>
            </c:extLst>
          </c:dPt>
          <c:val>
            <c:numRef>
              <c:f>[1]Лист1!$C$219:$D$219</c:f>
              <c:numCache>
                <c:formatCode>General</c:formatCode>
                <c:ptCount val="2"/>
                <c:pt idx="0">
                  <c:v>1857256</c:v>
                </c:pt>
                <c:pt idx="1">
                  <c:v>1857256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71D-42D5-8D15-AED4FA31D8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one"/>
        <c:axId val="222829952"/>
        <c:axId val="222831744"/>
        <c:axId val="0"/>
      </c:bar3DChart>
      <c:catAx>
        <c:axId val="222829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2831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2831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282995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2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DFF-43EE-84A7-A6FDB39F02CA}"/>
              </c:ext>
            </c:extLst>
          </c:dPt>
          <c:val>
            <c:numRef>
              <c:f>[1]Лист1!$C$284:$D$284</c:f>
              <c:numCache>
                <c:formatCode>General</c:formatCode>
                <c:ptCount val="2"/>
                <c:pt idx="0">
                  <c:v>1757322</c:v>
                </c:pt>
                <c:pt idx="1">
                  <c:v>1757322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DFF-43EE-84A7-A6FDB39F02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one"/>
        <c:axId val="222869376"/>
        <c:axId val="222870912"/>
        <c:axId val="0"/>
      </c:bar3DChart>
      <c:catAx>
        <c:axId val="2228693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2870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28709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286937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2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B32-49F2-8E90-5EDBA813A1FF}"/>
              </c:ext>
            </c:extLst>
          </c:dPt>
          <c:val>
            <c:numRef>
              <c:f>[1]Лист1!$C$342:$D$342</c:f>
              <c:numCache>
                <c:formatCode>General</c:formatCode>
                <c:ptCount val="2"/>
                <c:pt idx="0">
                  <c:v>1467874</c:v>
                </c:pt>
                <c:pt idx="1">
                  <c:v>1467874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B32-49F2-8E90-5EDBA813A1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one"/>
        <c:axId val="223043968"/>
        <c:axId val="223045504"/>
        <c:axId val="0"/>
      </c:bar3DChart>
      <c:catAx>
        <c:axId val="223043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30455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30455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304396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2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EBE-421D-992D-63BD71796DF8}"/>
              </c:ext>
            </c:extLst>
          </c:dPt>
          <c:val>
            <c:numRef>
              <c:f>[1]Лист1!$C$401:$D$401</c:f>
              <c:numCache>
                <c:formatCode>General</c:formatCode>
                <c:ptCount val="2"/>
                <c:pt idx="0">
                  <c:v>9303623</c:v>
                </c:pt>
                <c:pt idx="1">
                  <c:v>9320878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EBE-421D-992D-63BD71796D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one"/>
        <c:axId val="223083136"/>
        <c:axId val="222957952"/>
        <c:axId val="0"/>
      </c:bar3DChart>
      <c:catAx>
        <c:axId val="223083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29579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29579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308313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2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B2F-4594-9BE2-75CDD0409A3F}"/>
              </c:ext>
            </c:extLst>
          </c:dPt>
          <c:val>
            <c:numRef>
              <c:f>[1]Лист1!$C$463:$D$463</c:f>
              <c:numCache>
                <c:formatCode>General</c:formatCode>
                <c:ptCount val="2"/>
                <c:pt idx="0">
                  <c:v>127281</c:v>
                </c:pt>
                <c:pt idx="1">
                  <c:v>127281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B2F-4594-9BE2-75CDD0409A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one"/>
        <c:axId val="222975104"/>
        <c:axId val="222976640"/>
        <c:axId val="0"/>
      </c:bar3DChart>
      <c:catAx>
        <c:axId val="2229751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29766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29766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297510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2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E9D-485C-8E98-C87AFF401694}"/>
              </c:ext>
            </c:extLst>
          </c:dPt>
          <c:val>
            <c:numRef>
              <c:f>[1]Лист1!$C$545:$D$545</c:f>
              <c:numCache>
                <c:formatCode>General</c:formatCode>
                <c:ptCount val="2"/>
                <c:pt idx="0">
                  <c:v>29140610</c:v>
                </c:pt>
                <c:pt idx="1">
                  <c:v>30044315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E9D-485C-8E98-C87AFF4016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one"/>
        <c:axId val="223018368"/>
        <c:axId val="223282304"/>
        <c:axId val="0"/>
      </c:bar3DChart>
      <c:catAx>
        <c:axId val="223018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32823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32823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301836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 paperSize="9" orientation="landscape" verticalDpi="0"/>
  </c:printSettings>
</c:chartSpace>
</file>

<file path=xl/charts/chart2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2D5-4A39-A7C6-15431E3407EC}"/>
              </c:ext>
            </c:extLst>
          </c:dPt>
          <c:val>
            <c:numRef>
              <c:f>[1]Лист1!$C$545:$D$545</c:f>
              <c:numCache>
                <c:formatCode>General</c:formatCode>
                <c:ptCount val="2"/>
                <c:pt idx="0">
                  <c:v>29140610</c:v>
                </c:pt>
                <c:pt idx="1">
                  <c:v>30044315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2D5-4A39-A7C6-15431E3407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one"/>
        <c:axId val="223324032"/>
        <c:axId val="223325568"/>
        <c:axId val="0"/>
      </c:bar3DChart>
      <c:catAx>
        <c:axId val="223324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33255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33255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332403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2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FB5-472B-8D01-94D98F3415DD}"/>
              </c:ext>
            </c:extLst>
          </c:dPt>
          <c:dPt>
            <c:idx val="1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FB5-472B-8D01-94D98F3415DD}"/>
              </c:ext>
            </c:extLst>
          </c:dPt>
          <c:val>
            <c:numRef>
              <c:f>[1]Лист1!$C$26:$D$26</c:f>
              <c:numCache>
                <c:formatCode>General</c:formatCode>
                <c:ptCount val="2"/>
                <c:pt idx="0">
                  <c:v>3156528</c:v>
                </c:pt>
                <c:pt idx="1">
                  <c:v>3156528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FB5-472B-8D01-94D98F3415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one"/>
        <c:axId val="223579136"/>
        <c:axId val="223585024"/>
        <c:axId val="0"/>
      </c:bar3DChart>
      <c:catAx>
        <c:axId val="223579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35850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35850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357913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 paperSize="9" orientation="landscape" verticalDpi="0"/>
  </c:printSettings>
</c:chartSpace>
</file>

<file path=xl/charts/chart2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BDA-4451-B8E2-DC4A4768B36B}"/>
              </c:ext>
            </c:extLst>
          </c:dPt>
          <c:val>
            <c:numRef>
              <c:f>[1]Лист1!$C$97:$D$97</c:f>
              <c:numCache>
                <c:formatCode>General</c:formatCode>
                <c:ptCount val="2"/>
                <c:pt idx="0">
                  <c:v>10487813</c:v>
                </c:pt>
                <c:pt idx="1">
                  <c:v>10487813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BDA-4451-B8E2-DC4A4768B3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one"/>
        <c:axId val="223622656"/>
        <c:axId val="223624192"/>
        <c:axId val="0"/>
      </c:bar3DChart>
      <c:catAx>
        <c:axId val="223622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3624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36241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362265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2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FDC-4D77-9F69-1C1CFC853A5D}"/>
              </c:ext>
            </c:extLst>
          </c:dPt>
          <c:dPt>
            <c:idx val="1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FDC-4D77-9F69-1C1CFC853A5D}"/>
              </c:ext>
            </c:extLst>
          </c:dPt>
          <c:val>
            <c:numRef>
              <c:f>[1]Лист1!$C$151:$D$151</c:f>
              <c:numCache>
                <c:formatCode>General</c:formatCode>
                <c:ptCount val="2"/>
                <c:pt idx="0">
                  <c:v>982913</c:v>
                </c:pt>
                <c:pt idx="1">
                  <c:v>982913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FDC-4D77-9F69-1C1CFC853A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one"/>
        <c:axId val="223646464"/>
        <c:axId val="223648000"/>
        <c:axId val="0"/>
      </c:bar3DChart>
      <c:catAx>
        <c:axId val="2236464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3648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36480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364646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2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1F5-4368-9316-266E74C6B93F}"/>
              </c:ext>
            </c:extLst>
          </c:dPt>
          <c:val>
            <c:numRef>
              <c:f>[1]Лист1!$C$284:$D$284</c:f>
              <c:numCache>
                <c:formatCode>General</c:formatCode>
                <c:ptCount val="2"/>
                <c:pt idx="0">
                  <c:v>1757322</c:v>
                </c:pt>
                <c:pt idx="1">
                  <c:v>1757322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1F5-4368-9316-266E74C6B9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one"/>
        <c:axId val="224340992"/>
        <c:axId val="224350976"/>
        <c:axId val="0"/>
      </c:bar3DChart>
      <c:catAx>
        <c:axId val="2243409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4350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43509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434099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2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F6E-4185-B55A-8F2120DFFF85}"/>
              </c:ext>
            </c:extLst>
          </c:dPt>
          <c:val>
            <c:numRef>
              <c:f>[1]Лист1!$C$342:$D$342</c:f>
              <c:numCache>
                <c:formatCode>General</c:formatCode>
                <c:ptCount val="2"/>
                <c:pt idx="0">
                  <c:v>1467874</c:v>
                </c:pt>
                <c:pt idx="1">
                  <c:v>1467874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F6E-4185-B55A-8F2120DFFF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one"/>
        <c:axId val="224392704"/>
        <c:axId val="224394240"/>
        <c:axId val="0"/>
      </c:bar3DChart>
      <c:catAx>
        <c:axId val="224392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4394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43942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439270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2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048-4670-8037-E280E860B784}"/>
              </c:ext>
            </c:extLst>
          </c:dPt>
          <c:val>
            <c:numRef>
              <c:f>[1]Лист1!$C$401:$D$401</c:f>
              <c:numCache>
                <c:formatCode>General</c:formatCode>
                <c:ptCount val="2"/>
                <c:pt idx="0">
                  <c:v>9303623</c:v>
                </c:pt>
                <c:pt idx="1">
                  <c:v>9320878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048-4670-8037-E280E860B7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one"/>
        <c:axId val="224083968"/>
        <c:axId val="224085504"/>
        <c:axId val="0"/>
      </c:bar3DChart>
      <c:catAx>
        <c:axId val="224083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40855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40855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408396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2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5D6-4C8B-9987-2D05A05CB1EB}"/>
              </c:ext>
            </c:extLst>
          </c:dPt>
          <c:val>
            <c:numRef>
              <c:f>[1]Лист1!$C$463:$D$463</c:f>
              <c:numCache>
                <c:formatCode>General</c:formatCode>
                <c:ptCount val="2"/>
                <c:pt idx="0">
                  <c:v>127281</c:v>
                </c:pt>
                <c:pt idx="1">
                  <c:v>127281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5D6-4C8B-9987-2D05A05CB1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one"/>
        <c:axId val="224114944"/>
        <c:axId val="224124928"/>
        <c:axId val="0"/>
      </c:bar3DChart>
      <c:catAx>
        <c:axId val="224114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4124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41249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411494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2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DCA-4834-BF16-E99DC432DBAD}"/>
              </c:ext>
            </c:extLst>
          </c:dPt>
          <c:val>
            <c:numRef>
              <c:f>[1]Лист1!$C$545:$D$545</c:f>
              <c:numCache>
                <c:formatCode>General</c:formatCode>
                <c:ptCount val="2"/>
                <c:pt idx="0">
                  <c:v>29140610</c:v>
                </c:pt>
                <c:pt idx="1">
                  <c:v>30044315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DCA-4834-BF16-E99DC432DB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one"/>
        <c:axId val="224162560"/>
        <c:axId val="224164096"/>
        <c:axId val="0"/>
      </c:bar3DChart>
      <c:catAx>
        <c:axId val="2241625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4164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41640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416256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 paperSize="9" orientation="landscape" verticalDpi="0"/>
  </c:printSettings>
</c:chartSpace>
</file>

<file path=xl/charts/chart2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BEF-43C3-8451-E631FF405B75}"/>
              </c:ext>
            </c:extLst>
          </c:dPt>
          <c:val>
            <c:numRef>
              <c:f>[1]Лист1!$C$545:$D$545</c:f>
              <c:numCache>
                <c:formatCode>General</c:formatCode>
                <c:ptCount val="2"/>
                <c:pt idx="0">
                  <c:v>29140610</c:v>
                </c:pt>
                <c:pt idx="1">
                  <c:v>30044315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BEF-43C3-8451-E631FF405B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one"/>
        <c:axId val="224201728"/>
        <c:axId val="224207616"/>
        <c:axId val="0"/>
      </c:bar3DChart>
      <c:catAx>
        <c:axId val="224201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42076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42076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420172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2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FFF-473D-B853-2E90D64E7A97}"/>
              </c:ext>
            </c:extLst>
          </c:dPt>
          <c:dPt>
            <c:idx val="1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FFF-473D-B853-2E90D64E7A97}"/>
              </c:ext>
            </c:extLst>
          </c:dPt>
          <c:val>
            <c:numRef>
              <c:f>[1]Лист1!$C$26:$D$26</c:f>
              <c:numCache>
                <c:formatCode>General</c:formatCode>
                <c:ptCount val="2"/>
                <c:pt idx="0">
                  <c:v>3156528</c:v>
                </c:pt>
                <c:pt idx="1">
                  <c:v>3156528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FFF-473D-B853-2E90D64E7A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one"/>
        <c:axId val="224263552"/>
        <c:axId val="224789632"/>
        <c:axId val="0"/>
      </c:bar3DChart>
      <c:catAx>
        <c:axId val="224263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47896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47896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426355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 paperSize="9" orientation="landscape" verticalDpi="0"/>
  </c:printSettings>
</c:chartSpace>
</file>

<file path=xl/charts/chart28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5FC-473C-BA59-681521B8C2EA}"/>
              </c:ext>
            </c:extLst>
          </c:dPt>
          <c:val>
            <c:numRef>
              <c:f>[1]Лист1!$C$97:$D$97</c:f>
              <c:numCache>
                <c:formatCode>General</c:formatCode>
                <c:ptCount val="2"/>
                <c:pt idx="0">
                  <c:v>10487813</c:v>
                </c:pt>
                <c:pt idx="1">
                  <c:v>10487813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5FC-473C-BA59-681521B8C2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one"/>
        <c:axId val="224819072"/>
        <c:axId val="224820608"/>
        <c:axId val="0"/>
      </c:bar3DChart>
      <c:catAx>
        <c:axId val="224819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4820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48206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481907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28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381-4438-BFD9-1599CFBC3797}"/>
              </c:ext>
            </c:extLst>
          </c:dPt>
          <c:dPt>
            <c:idx val="1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381-4438-BFD9-1599CFBC3797}"/>
              </c:ext>
            </c:extLst>
          </c:dPt>
          <c:val>
            <c:numRef>
              <c:f>[1]Лист1!$C$151:$D$151</c:f>
              <c:numCache>
                <c:formatCode>General</c:formatCode>
                <c:ptCount val="2"/>
                <c:pt idx="0">
                  <c:v>982913</c:v>
                </c:pt>
                <c:pt idx="1">
                  <c:v>982913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381-4438-BFD9-1599CFBC37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one"/>
        <c:axId val="224863360"/>
        <c:axId val="224864896"/>
        <c:axId val="0"/>
      </c:bar3DChart>
      <c:catAx>
        <c:axId val="224863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4864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48648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486336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28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8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D64-4737-9906-C97FB2D2F558}"/>
              </c:ext>
            </c:extLst>
          </c:dPt>
          <c:val>
            <c:numRef>
              <c:f>[1]Лист1!$C$219:$D$219</c:f>
              <c:numCache>
                <c:formatCode>General</c:formatCode>
                <c:ptCount val="2"/>
                <c:pt idx="0">
                  <c:v>1857256</c:v>
                </c:pt>
                <c:pt idx="1">
                  <c:v>1857256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D64-4737-9906-C97FB2D2F5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one"/>
        <c:axId val="224898432"/>
        <c:axId val="224904320"/>
        <c:axId val="0"/>
      </c:bar3DChart>
      <c:catAx>
        <c:axId val="224898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4904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4904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489843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28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3C1-451A-A2DF-BDD47D6CB39D}"/>
              </c:ext>
            </c:extLst>
          </c:dPt>
          <c:val>
            <c:numRef>
              <c:f>[1]Лист1!$C$284:$D$284</c:f>
              <c:numCache>
                <c:formatCode>General</c:formatCode>
                <c:ptCount val="2"/>
                <c:pt idx="0">
                  <c:v>1757322</c:v>
                </c:pt>
                <c:pt idx="1">
                  <c:v>1757322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3C1-451A-A2DF-BDD47D6CB3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one"/>
        <c:axId val="224606080"/>
        <c:axId val="224607616"/>
        <c:axId val="0"/>
      </c:bar3DChart>
      <c:catAx>
        <c:axId val="2246060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46076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46076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460608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28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DE4-48E3-BC97-A9B55C8B643D}"/>
              </c:ext>
            </c:extLst>
          </c:dPt>
          <c:val>
            <c:numRef>
              <c:f>[1]Лист1!$C$342:$D$342</c:f>
              <c:numCache>
                <c:formatCode>General</c:formatCode>
                <c:ptCount val="2"/>
                <c:pt idx="0">
                  <c:v>1467874</c:v>
                </c:pt>
                <c:pt idx="1">
                  <c:v>1467874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DE4-48E3-BC97-A9B55C8B64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one"/>
        <c:axId val="224629120"/>
        <c:axId val="224630656"/>
        <c:axId val="0"/>
      </c:bar3DChart>
      <c:catAx>
        <c:axId val="224629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4630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46306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462912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29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A97-44ED-9E2E-311FDE82FFBE}"/>
              </c:ext>
            </c:extLst>
          </c:dPt>
          <c:val>
            <c:numRef>
              <c:f>[1]Лист1!$C$463:$D$463</c:f>
              <c:numCache>
                <c:formatCode>General</c:formatCode>
                <c:ptCount val="2"/>
                <c:pt idx="0">
                  <c:v>127281</c:v>
                </c:pt>
                <c:pt idx="1">
                  <c:v>127281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A97-44ED-9E2E-311FDE82FF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one"/>
        <c:axId val="224672384"/>
        <c:axId val="224678272"/>
        <c:axId val="0"/>
      </c:bar3DChart>
      <c:catAx>
        <c:axId val="2246723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4678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46782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467238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29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293-476C-B9EA-B6BB76B88D4D}"/>
              </c:ext>
            </c:extLst>
          </c:dPt>
          <c:val>
            <c:numRef>
              <c:f>[1]Лист1!$C$545:$D$545</c:f>
              <c:numCache>
                <c:formatCode>General</c:formatCode>
                <c:ptCount val="2"/>
                <c:pt idx="0">
                  <c:v>29140610</c:v>
                </c:pt>
                <c:pt idx="1">
                  <c:v>30044315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293-476C-B9EA-B6BB76B88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one"/>
        <c:axId val="224715904"/>
        <c:axId val="224717440"/>
        <c:axId val="0"/>
      </c:bar3DChart>
      <c:catAx>
        <c:axId val="224715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47174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47174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471590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 paperSize="9" orientation="landscape" verticalDpi="0"/>
  </c:printSettings>
</c:chartSpace>
</file>

<file path=xl/charts/chart29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100-4586-BBA9-B7ABBDBCC3BB}"/>
              </c:ext>
            </c:extLst>
          </c:dPt>
          <c:val>
            <c:numRef>
              <c:f>[1]Лист1!$C$545:$D$545</c:f>
              <c:numCache>
                <c:formatCode>General</c:formatCode>
                <c:ptCount val="2"/>
                <c:pt idx="0">
                  <c:v>29140610</c:v>
                </c:pt>
                <c:pt idx="1">
                  <c:v>30044315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100-4586-BBA9-B7ABBDBCC3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one"/>
        <c:axId val="224730496"/>
        <c:axId val="224736384"/>
        <c:axId val="0"/>
      </c:bar3DChart>
      <c:catAx>
        <c:axId val="224730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47363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47363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473049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29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8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552-497C-8B7F-1B29F9B8BFD4}"/>
              </c:ext>
            </c:extLst>
          </c:dPt>
          <c:dPt>
            <c:idx val="1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552-497C-8B7F-1B29F9B8BFD4}"/>
              </c:ext>
            </c:extLst>
          </c:dPt>
          <c:val>
            <c:numRef>
              <c:f>[1]Лист1!$C$26:$D$26</c:f>
              <c:numCache>
                <c:formatCode>General</c:formatCode>
                <c:ptCount val="2"/>
                <c:pt idx="0">
                  <c:v>3156528</c:v>
                </c:pt>
                <c:pt idx="1">
                  <c:v>3156528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552-497C-8B7F-1B29F9B8BF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one"/>
        <c:axId val="224982528"/>
        <c:axId val="224984064"/>
        <c:axId val="0"/>
      </c:bar3DChart>
      <c:catAx>
        <c:axId val="224982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4984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4984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498252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 paperSize="9" orientation="landscape" verticalDpi="0"/>
  </c:printSettings>
</c:chartSpace>
</file>

<file path=xl/charts/chart29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8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FCE-44CC-BC8D-E392C646308B}"/>
              </c:ext>
            </c:extLst>
          </c:dPt>
          <c:val>
            <c:numRef>
              <c:f>[1]Лист1!$C$97:$D$97</c:f>
              <c:numCache>
                <c:formatCode>General</c:formatCode>
                <c:ptCount val="2"/>
                <c:pt idx="0">
                  <c:v>10487813</c:v>
                </c:pt>
                <c:pt idx="1">
                  <c:v>10487813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FCE-44CC-BC8D-E392C64630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one"/>
        <c:axId val="225275904"/>
        <c:axId val="225277440"/>
        <c:axId val="0"/>
      </c:bar3DChart>
      <c:catAx>
        <c:axId val="225275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52774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52774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527590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29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8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6F3-495E-8FB7-07809FC06681}"/>
              </c:ext>
            </c:extLst>
          </c:dPt>
          <c:dPt>
            <c:idx val="1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6F3-495E-8FB7-07809FC06681}"/>
              </c:ext>
            </c:extLst>
          </c:dPt>
          <c:val>
            <c:numRef>
              <c:f>[1]Лист1!$C$151:$D$151</c:f>
              <c:numCache>
                <c:formatCode>General</c:formatCode>
                <c:ptCount val="2"/>
                <c:pt idx="0">
                  <c:v>982913</c:v>
                </c:pt>
                <c:pt idx="1">
                  <c:v>982913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6F3-495E-8FB7-07809FC066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one"/>
        <c:axId val="225299456"/>
        <c:axId val="225305344"/>
        <c:axId val="0"/>
      </c:bar3DChart>
      <c:catAx>
        <c:axId val="225299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53053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53053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529945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29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8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CBA-4B73-A856-044DB9C6A460}"/>
              </c:ext>
            </c:extLst>
          </c:dPt>
          <c:val>
            <c:numRef>
              <c:f>[1]Лист1!$C$219:$D$219</c:f>
              <c:numCache>
                <c:formatCode>General</c:formatCode>
                <c:ptCount val="2"/>
                <c:pt idx="0">
                  <c:v>1857256</c:v>
                </c:pt>
                <c:pt idx="1">
                  <c:v>1857256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CBA-4B73-A856-044DB9C6A4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one"/>
        <c:axId val="225031680"/>
        <c:axId val="225033216"/>
        <c:axId val="0"/>
      </c:bar3DChart>
      <c:catAx>
        <c:axId val="225031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5033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50332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503168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29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8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E90-47D7-A5BB-91B677CABB3C}"/>
              </c:ext>
            </c:extLst>
          </c:dPt>
          <c:val>
            <c:numRef>
              <c:f>[1]Лист1!$C$342:$D$342</c:f>
              <c:numCache>
                <c:formatCode>General</c:formatCode>
                <c:ptCount val="2"/>
                <c:pt idx="0">
                  <c:v>1467874</c:v>
                </c:pt>
                <c:pt idx="1">
                  <c:v>1467874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E90-47D7-A5BB-91B677CABB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one"/>
        <c:axId val="225067008"/>
        <c:axId val="225068544"/>
        <c:axId val="0"/>
      </c:bar3DChart>
      <c:catAx>
        <c:axId val="225067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50685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50685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506700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29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8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50B-4406-B4F9-CC17CA0E7C10}"/>
              </c:ext>
            </c:extLst>
          </c:dPt>
          <c:val>
            <c:numRef>
              <c:f>[1]Лист1!$C$401:$D$401</c:f>
              <c:numCache>
                <c:formatCode>General</c:formatCode>
                <c:ptCount val="2"/>
                <c:pt idx="0">
                  <c:v>9303623</c:v>
                </c:pt>
                <c:pt idx="1">
                  <c:v>9320878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50B-4406-B4F9-CC17CA0E7C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one"/>
        <c:axId val="225093888"/>
        <c:axId val="225103872"/>
        <c:axId val="0"/>
      </c:bar3DChart>
      <c:catAx>
        <c:axId val="225093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51038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51038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509388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29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8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8BE-4539-BE2A-BB16591BB7E4}"/>
              </c:ext>
            </c:extLst>
          </c:dPt>
          <c:val>
            <c:numRef>
              <c:f>[1]Лист1!$C$463:$D$463</c:f>
              <c:numCache>
                <c:formatCode>General</c:formatCode>
                <c:ptCount val="2"/>
                <c:pt idx="0">
                  <c:v>127281</c:v>
                </c:pt>
                <c:pt idx="1">
                  <c:v>127281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8BE-4539-BE2A-BB16591BB7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one"/>
        <c:axId val="225125120"/>
        <c:axId val="225126656"/>
        <c:axId val="0"/>
      </c:bar3DChart>
      <c:catAx>
        <c:axId val="225125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5126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51266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512512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30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8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125-4669-A0B5-1B0A9F36B407}"/>
              </c:ext>
            </c:extLst>
          </c:dPt>
          <c:val>
            <c:numRef>
              <c:f>[1]Лист1!$C$545:$D$545</c:f>
              <c:numCache>
                <c:formatCode>General</c:formatCode>
                <c:ptCount val="2"/>
                <c:pt idx="0">
                  <c:v>29140610</c:v>
                </c:pt>
                <c:pt idx="1">
                  <c:v>30044315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125-4669-A0B5-1B0A9F36B4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one"/>
        <c:axId val="225156096"/>
        <c:axId val="225157888"/>
        <c:axId val="0"/>
      </c:bar3DChart>
      <c:catAx>
        <c:axId val="225156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5157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5157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515609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 paperSize="9" orientation="landscape" verticalDpi="0"/>
  </c:printSettings>
</c:chartSpace>
</file>

<file path=xl/charts/chart30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3A5-483B-B939-03806E983EBD}"/>
              </c:ext>
            </c:extLst>
          </c:dPt>
          <c:val>
            <c:numRef>
              <c:f>[1]Лист1!$C$545:$D$545</c:f>
              <c:numCache>
                <c:formatCode>General</c:formatCode>
                <c:ptCount val="2"/>
                <c:pt idx="0">
                  <c:v>29140610</c:v>
                </c:pt>
                <c:pt idx="1">
                  <c:v>30044315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3A5-483B-B939-03806E983E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one"/>
        <c:axId val="225191424"/>
        <c:axId val="225192960"/>
        <c:axId val="0"/>
      </c:bar3DChart>
      <c:catAx>
        <c:axId val="225191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51929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51929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519142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30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D69-484F-B406-06EF656EE560}"/>
              </c:ext>
            </c:extLst>
          </c:dPt>
          <c:dPt>
            <c:idx val="1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D69-484F-B406-06EF656EE560}"/>
              </c:ext>
            </c:extLst>
          </c:dPt>
          <c:val>
            <c:numRef>
              <c:f>[1]Лист1!$C$26:$D$26</c:f>
              <c:numCache>
                <c:formatCode>General</c:formatCode>
                <c:ptCount val="2"/>
                <c:pt idx="0">
                  <c:v>3156528</c:v>
                </c:pt>
                <c:pt idx="1">
                  <c:v>3156528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D69-484F-B406-06EF656EE5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one"/>
        <c:axId val="223748480"/>
        <c:axId val="223750016"/>
        <c:axId val="0"/>
      </c:bar3DChart>
      <c:catAx>
        <c:axId val="223748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37500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37500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374848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 paperSize="9" orientation="landscape" verticalDpi="0"/>
  </c:printSettings>
</c:chartSpace>
</file>

<file path=xl/charts/chart30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D41-4951-AEAE-1DD5967CBB9B}"/>
              </c:ext>
            </c:extLst>
          </c:dPt>
          <c:val>
            <c:numRef>
              <c:f>[1]Лист1!$C$97:$D$97</c:f>
              <c:numCache>
                <c:formatCode>General</c:formatCode>
                <c:ptCount val="2"/>
                <c:pt idx="0">
                  <c:v>10487813</c:v>
                </c:pt>
                <c:pt idx="1">
                  <c:v>10487813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D41-4951-AEAE-1DD5967CBB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one"/>
        <c:axId val="223775360"/>
        <c:axId val="223777152"/>
        <c:axId val="0"/>
      </c:bar3DChart>
      <c:catAx>
        <c:axId val="223775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3777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37771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377536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30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4DC-42BC-B8D1-ADC6F1556DF3}"/>
              </c:ext>
            </c:extLst>
          </c:dPt>
          <c:dPt>
            <c:idx val="1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4DC-42BC-B8D1-ADC6F1556DF3}"/>
              </c:ext>
            </c:extLst>
          </c:dPt>
          <c:val>
            <c:numRef>
              <c:f>[1]Лист1!$C$151:$D$151</c:f>
              <c:numCache>
                <c:formatCode>General</c:formatCode>
                <c:ptCount val="2"/>
                <c:pt idx="0">
                  <c:v>982913</c:v>
                </c:pt>
                <c:pt idx="1">
                  <c:v>982913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4DC-42BC-B8D1-ADC6F1556D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one"/>
        <c:axId val="224012160"/>
        <c:axId val="224013696"/>
        <c:axId val="0"/>
      </c:bar3DChart>
      <c:catAx>
        <c:axId val="2240121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40136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40136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401216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30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8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611-4620-8F80-DB1C9F5340CD}"/>
              </c:ext>
            </c:extLst>
          </c:dPt>
          <c:val>
            <c:numRef>
              <c:f>[1]Лист1!$C$219:$D$219</c:f>
              <c:numCache>
                <c:formatCode>General</c:formatCode>
                <c:ptCount val="2"/>
                <c:pt idx="0">
                  <c:v>1857256</c:v>
                </c:pt>
                <c:pt idx="1">
                  <c:v>1857256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611-4620-8F80-DB1C9F5340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one"/>
        <c:axId val="224047488"/>
        <c:axId val="224049024"/>
        <c:axId val="0"/>
      </c:bar3DChart>
      <c:catAx>
        <c:axId val="224047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40490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40490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404748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30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5DB-4EDB-89D2-2ABEB7C3F5F9}"/>
              </c:ext>
            </c:extLst>
          </c:dPt>
          <c:val>
            <c:numRef>
              <c:f>[1]Лист1!$C$284:$D$284</c:f>
              <c:numCache>
                <c:formatCode>General</c:formatCode>
                <c:ptCount val="2"/>
                <c:pt idx="0">
                  <c:v>1757322</c:v>
                </c:pt>
                <c:pt idx="1">
                  <c:v>1757322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5DB-4EDB-89D2-2ABEB7C3F5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one"/>
        <c:axId val="226171520"/>
        <c:axId val="226177408"/>
        <c:axId val="0"/>
      </c:bar3DChart>
      <c:catAx>
        <c:axId val="226171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6177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61774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617152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charts/chart30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52"/>
      <c:rotY val="30"/>
      <c:depthPercent val="100"/>
      <c:rAngAx val="1"/>
    </c:view3D>
    <c:floor>
      <c:thickness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FF99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8F0-4366-8F30-B6477C5BB2DE}"/>
              </c:ext>
            </c:extLst>
          </c:dPt>
          <c:dPt>
            <c:idx val="1"/>
            <c:invertIfNegative val="0"/>
            <c:bubble3D val="0"/>
            <c:spPr>
              <a:solidFill>
                <a:srgbClr val="000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8F0-4366-8F30-B6477C5BB2DE}"/>
              </c:ext>
            </c:extLst>
          </c:dPt>
          <c:val>
            <c:numRef>
              <c:f>'№10.1'!$C$27:$E$27</c:f>
              <c:numCache>
                <c:formatCode>#,##0</c:formatCode>
                <c:ptCount val="3"/>
                <c:pt idx="0">
                  <c:v>1668608</c:v>
                </c:pt>
                <c:pt idx="1">
                  <c:v>1711232</c:v>
                </c:pt>
                <c:pt idx="2">
                  <c:v>2087690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8F0-4366-8F30-B6477C5BB2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one"/>
        <c:axId val="225810688"/>
        <c:axId val="225812480"/>
        <c:axId val="0"/>
      </c:bar3DChart>
      <c:catAx>
        <c:axId val="225810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5812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5812480"/>
        <c:scaling>
          <c:orientation val="minMax"/>
          <c:max val="2000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581068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" footer="0"/>
    <c:pageSetup/>
  </c:printSettings>
</c:chartSpace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chart" Target="../charts/chart117.xml"/><Relationship Id="rId21" Type="http://schemas.openxmlformats.org/officeDocument/2006/relationships/chart" Target="../charts/chart21.xml"/><Relationship Id="rId42" Type="http://schemas.openxmlformats.org/officeDocument/2006/relationships/chart" Target="../charts/chart42.xml"/><Relationship Id="rId63" Type="http://schemas.openxmlformats.org/officeDocument/2006/relationships/chart" Target="../charts/chart63.xml"/><Relationship Id="rId84" Type="http://schemas.openxmlformats.org/officeDocument/2006/relationships/chart" Target="../charts/chart84.xml"/><Relationship Id="rId138" Type="http://schemas.openxmlformats.org/officeDocument/2006/relationships/chart" Target="../charts/chart138.xml"/><Relationship Id="rId159" Type="http://schemas.openxmlformats.org/officeDocument/2006/relationships/chart" Target="../charts/chart159.xml"/><Relationship Id="rId170" Type="http://schemas.openxmlformats.org/officeDocument/2006/relationships/chart" Target="../charts/chart170.xml"/><Relationship Id="rId191" Type="http://schemas.openxmlformats.org/officeDocument/2006/relationships/chart" Target="../charts/chart191.xml"/><Relationship Id="rId205" Type="http://schemas.openxmlformats.org/officeDocument/2006/relationships/chart" Target="../charts/chart205.xml"/><Relationship Id="rId226" Type="http://schemas.openxmlformats.org/officeDocument/2006/relationships/chart" Target="../charts/chart226.xml"/><Relationship Id="rId107" Type="http://schemas.openxmlformats.org/officeDocument/2006/relationships/chart" Target="../charts/chart107.xml"/><Relationship Id="rId11" Type="http://schemas.openxmlformats.org/officeDocument/2006/relationships/chart" Target="../charts/chart11.xml"/><Relationship Id="rId32" Type="http://schemas.openxmlformats.org/officeDocument/2006/relationships/chart" Target="../charts/chart32.xml"/><Relationship Id="rId53" Type="http://schemas.openxmlformats.org/officeDocument/2006/relationships/chart" Target="../charts/chart53.xml"/><Relationship Id="rId74" Type="http://schemas.openxmlformats.org/officeDocument/2006/relationships/chart" Target="../charts/chart74.xml"/><Relationship Id="rId128" Type="http://schemas.openxmlformats.org/officeDocument/2006/relationships/chart" Target="../charts/chart128.xml"/><Relationship Id="rId149" Type="http://schemas.openxmlformats.org/officeDocument/2006/relationships/chart" Target="../charts/chart149.xml"/><Relationship Id="rId5" Type="http://schemas.openxmlformats.org/officeDocument/2006/relationships/chart" Target="../charts/chart5.xml"/><Relationship Id="rId95" Type="http://schemas.openxmlformats.org/officeDocument/2006/relationships/chart" Target="../charts/chart95.xml"/><Relationship Id="rId160" Type="http://schemas.openxmlformats.org/officeDocument/2006/relationships/chart" Target="../charts/chart160.xml"/><Relationship Id="rId181" Type="http://schemas.openxmlformats.org/officeDocument/2006/relationships/chart" Target="../charts/chart181.xml"/><Relationship Id="rId216" Type="http://schemas.openxmlformats.org/officeDocument/2006/relationships/chart" Target="../charts/chart216.xml"/><Relationship Id="rId22" Type="http://schemas.openxmlformats.org/officeDocument/2006/relationships/chart" Target="../charts/chart22.xml"/><Relationship Id="rId43" Type="http://schemas.openxmlformats.org/officeDocument/2006/relationships/chart" Target="../charts/chart43.xml"/><Relationship Id="rId64" Type="http://schemas.openxmlformats.org/officeDocument/2006/relationships/chart" Target="../charts/chart64.xml"/><Relationship Id="rId118" Type="http://schemas.openxmlformats.org/officeDocument/2006/relationships/chart" Target="../charts/chart118.xml"/><Relationship Id="rId139" Type="http://schemas.openxmlformats.org/officeDocument/2006/relationships/chart" Target="../charts/chart139.xml"/><Relationship Id="rId85" Type="http://schemas.openxmlformats.org/officeDocument/2006/relationships/chart" Target="../charts/chart85.xml"/><Relationship Id="rId150" Type="http://schemas.openxmlformats.org/officeDocument/2006/relationships/chart" Target="../charts/chart150.xml"/><Relationship Id="rId171" Type="http://schemas.openxmlformats.org/officeDocument/2006/relationships/chart" Target="../charts/chart171.xml"/><Relationship Id="rId192" Type="http://schemas.openxmlformats.org/officeDocument/2006/relationships/chart" Target="../charts/chart192.xml"/><Relationship Id="rId206" Type="http://schemas.openxmlformats.org/officeDocument/2006/relationships/chart" Target="../charts/chart206.xml"/><Relationship Id="rId227" Type="http://schemas.openxmlformats.org/officeDocument/2006/relationships/chart" Target="../charts/chart227.xml"/><Relationship Id="rId12" Type="http://schemas.openxmlformats.org/officeDocument/2006/relationships/chart" Target="../charts/chart12.xml"/><Relationship Id="rId33" Type="http://schemas.openxmlformats.org/officeDocument/2006/relationships/chart" Target="../charts/chart33.xml"/><Relationship Id="rId108" Type="http://schemas.openxmlformats.org/officeDocument/2006/relationships/chart" Target="../charts/chart108.xml"/><Relationship Id="rId129" Type="http://schemas.openxmlformats.org/officeDocument/2006/relationships/chart" Target="../charts/chart129.xml"/><Relationship Id="rId54" Type="http://schemas.openxmlformats.org/officeDocument/2006/relationships/chart" Target="../charts/chart54.xml"/><Relationship Id="rId75" Type="http://schemas.openxmlformats.org/officeDocument/2006/relationships/chart" Target="../charts/chart75.xml"/><Relationship Id="rId96" Type="http://schemas.openxmlformats.org/officeDocument/2006/relationships/chart" Target="../charts/chart96.xml"/><Relationship Id="rId140" Type="http://schemas.openxmlformats.org/officeDocument/2006/relationships/chart" Target="../charts/chart140.xml"/><Relationship Id="rId161" Type="http://schemas.openxmlformats.org/officeDocument/2006/relationships/chart" Target="../charts/chart161.xml"/><Relationship Id="rId182" Type="http://schemas.openxmlformats.org/officeDocument/2006/relationships/chart" Target="../charts/chart182.xml"/><Relationship Id="rId217" Type="http://schemas.openxmlformats.org/officeDocument/2006/relationships/chart" Target="../charts/chart217.xml"/><Relationship Id="rId6" Type="http://schemas.openxmlformats.org/officeDocument/2006/relationships/chart" Target="../charts/chart6.xml"/><Relationship Id="rId23" Type="http://schemas.openxmlformats.org/officeDocument/2006/relationships/chart" Target="../charts/chart23.xml"/><Relationship Id="rId119" Type="http://schemas.openxmlformats.org/officeDocument/2006/relationships/chart" Target="../charts/chart119.xml"/><Relationship Id="rId44" Type="http://schemas.openxmlformats.org/officeDocument/2006/relationships/chart" Target="../charts/chart44.xml"/><Relationship Id="rId65" Type="http://schemas.openxmlformats.org/officeDocument/2006/relationships/chart" Target="../charts/chart65.xml"/><Relationship Id="rId86" Type="http://schemas.openxmlformats.org/officeDocument/2006/relationships/chart" Target="../charts/chart86.xml"/><Relationship Id="rId130" Type="http://schemas.openxmlformats.org/officeDocument/2006/relationships/chart" Target="../charts/chart130.xml"/><Relationship Id="rId151" Type="http://schemas.openxmlformats.org/officeDocument/2006/relationships/chart" Target="../charts/chart151.xml"/><Relationship Id="rId172" Type="http://schemas.openxmlformats.org/officeDocument/2006/relationships/chart" Target="../charts/chart172.xml"/><Relationship Id="rId193" Type="http://schemas.openxmlformats.org/officeDocument/2006/relationships/chart" Target="../charts/chart193.xml"/><Relationship Id="rId207" Type="http://schemas.openxmlformats.org/officeDocument/2006/relationships/chart" Target="../charts/chart207.xml"/><Relationship Id="rId228" Type="http://schemas.openxmlformats.org/officeDocument/2006/relationships/chart" Target="../charts/chart228.xml"/><Relationship Id="rId13" Type="http://schemas.openxmlformats.org/officeDocument/2006/relationships/chart" Target="../charts/chart13.xml"/><Relationship Id="rId109" Type="http://schemas.openxmlformats.org/officeDocument/2006/relationships/chart" Target="../charts/chart109.xml"/><Relationship Id="rId34" Type="http://schemas.openxmlformats.org/officeDocument/2006/relationships/chart" Target="../charts/chart34.xml"/><Relationship Id="rId55" Type="http://schemas.openxmlformats.org/officeDocument/2006/relationships/chart" Target="../charts/chart55.xml"/><Relationship Id="rId76" Type="http://schemas.openxmlformats.org/officeDocument/2006/relationships/chart" Target="../charts/chart76.xml"/><Relationship Id="rId97" Type="http://schemas.openxmlformats.org/officeDocument/2006/relationships/chart" Target="../charts/chart97.xml"/><Relationship Id="rId120" Type="http://schemas.openxmlformats.org/officeDocument/2006/relationships/chart" Target="../charts/chart120.xml"/><Relationship Id="rId141" Type="http://schemas.openxmlformats.org/officeDocument/2006/relationships/chart" Target="../charts/chart141.xml"/><Relationship Id="rId7" Type="http://schemas.openxmlformats.org/officeDocument/2006/relationships/chart" Target="../charts/chart7.xml"/><Relationship Id="rId162" Type="http://schemas.openxmlformats.org/officeDocument/2006/relationships/chart" Target="../charts/chart162.xml"/><Relationship Id="rId183" Type="http://schemas.openxmlformats.org/officeDocument/2006/relationships/chart" Target="../charts/chart183.xml"/><Relationship Id="rId218" Type="http://schemas.openxmlformats.org/officeDocument/2006/relationships/chart" Target="../charts/chart218.xml"/><Relationship Id="rId24" Type="http://schemas.openxmlformats.org/officeDocument/2006/relationships/chart" Target="../charts/chart24.xml"/><Relationship Id="rId45" Type="http://schemas.openxmlformats.org/officeDocument/2006/relationships/chart" Target="../charts/chart45.xml"/><Relationship Id="rId66" Type="http://schemas.openxmlformats.org/officeDocument/2006/relationships/chart" Target="../charts/chart66.xml"/><Relationship Id="rId87" Type="http://schemas.openxmlformats.org/officeDocument/2006/relationships/chart" Target="../charts/chart87.xml"/><Relationship Id="rId110" Type="http://schemas.openxmlformats.org/officeDocument/2006/relationships/chart" Target="../charts/chart110.xml"/><Relationship Id="rId131" Type="http://schemas.openxmlformats.org/officeDocument/2006/relationships/chart" Target="../charts/chart131.xml"/><Relationship Id="rId152" Type="http://schemas.openxmlformats.org/officeDocument/2006/relationships/chart" Target="../charts/chart152.xml"/><Relationship Id="rId173" Type="http://schemas.openxmlformats.org/officeDocument/2006/relationships/chart" Target="../charts/chart173.xml"/><Relationship Id="rId194" Type="http://schemas.openxmlformats.org/officeDocument/2006/relationships/chart" Target="../charts/chart194.xml"/><Relationship Id="rId208" Type="http://schemas.openxmlformats.org/officeDocument/2006/relationships/chart" Target="../charts/chart208.xml"/><Relationship Id="rId14" Type="http://schemas.openxmlformats.org/officeDocument/2006/relationships/chart" Target="../charts/chart14.xml"/><Relationship Id="rId35" Type="http://schemas.openxmlformats.org/officeDocument/2006/relationships/chart" Target="../charts/chart35.xml"/><Relationship Id="rId56" Type="http://schemas.openxmlformats.org/officeDocument/2006/relationships/chart" Target="../charts/chart56.xml"/><Relationship Id="rId77" Type="http://schemas.openxmlformats.org/officeDocument/2006/relationships/chart" Target="../charts/chart77.xml"/><Relationship Id="rId100" Type="http://schemas.openxmlformats.org/officeDocument/2006/relationships/chart" Target="../charts/chart100.xml"/><Relationship Id="rId8" Type="http://schemas.openxmlformats.org/officeDocument/2006/relationships/chart" Target="../charts/chart8.xml"/><Relationship Id="rId98" Type="http://schemas.openxmlformats.org/officeDocument/2006/relationships/chart" Target="../charts/chart98.xml"/><Relationship Id="rId121" Type="http://schemas.openxmlformats.org/officeDocument/2006/relationships/chart" Target="../charts/chart121.xml"/><Relationship Id="rId142" Type="http://schemas.openxmlformats.org/officeDocument/2006/relationships/chart" Target="../charts/chart142.xml"/><Relationship Id="rId163" Type="http://schemas.openxmlformats.org/officeDocument/2006/relationships/chart" Target="../charts/chart163.xml"/><Relationship Id="rId184" Type="http://schemas.openxmlformats.org/officeDocument/2006/relationships/chart" Target="../charts/chart184.xml"/><Relationship Id="rId219" Type="http://schemas.openxmlformats.org/officeDocument/2006/relationships/chart" Target="../charts/chart219.xml"/><Relationship Id="rId3" Type="http://schemas.openxmlformats.org/officeDocument/2006/relationships/chart" Target="../charts/chart3.xml"/><Relationship Id="rId214" Type="http://schemas.openxmlformats.org/officeDocument/2006/relationships/chart" Target="../charts/chart214.xml"/><Relationship Id="rId25" Type="http://schemas.openxmlformats.org/officeDocument/2006/relationships/chart" Target="../charts/chart25.xml"/><Relationship Id="rId46" Type="http://schemas.openxmlformats.org/officeDocument/2006/relationships/chart" Target="../charts/chart46.xml"/><Relationship Id="rId67" Type="http://schemas.openxmlformats.org/officeDocument/2006/relationships/chart" Target="../charts/chart67.xml"/><Relationship Id="rId116" Type="http://schemas.openxmlformats.org/officeDocument/2006/relationships/chart" Target="../charts/chart116.xml"/><Relationship Id="rId137" Type="http://schemas.openxmlformats.org/officeDocument/2006/relationships/chart" Target="../charts/chart137.xml"/><Relationship Id="rId158" Type="http://schemas.openxmlformats.org/officeDocument/2006/relationships/chart" Target="../charts/chart158.xml"/><Relationship Id="rId20" Type="http://schemas.openxmlformats.org/officeDocument/2006/relationships/chart" Target="../charts/chart20.xml"/><Relationship Id="rId41" Type="http://schemas.openxmlformats.org/officeDocument/2006/relationships/chart" Target="../charts/chart41.xml"/><Relationship Id="rId62" Type="http://schemas.openxmlformats.org/officeDocument/2006/relationships/chart" Target="../charts/chart62.xml"/><Relationship Id="rId83" Type="http://schemas.openxmlformats.org/officeDocument/2006/relationships/chart" Target="../charts/chart83.xml"/><Relationship Id="rId88" Type="http://schemas.openxmlformats.org/officeDocument/2006/relationships/chart" Target="../charts/chart88.xml"/><Relationship Id="rId111" Type="http://schemas.openxmlformats.org/officeDocument/2006/relationships/chart" Target="../charts/chart111.xml"/><Relationship Id="rId132" Type="http://schemas.openxmlformats.org/officeDocument/2006/relationships/chart" Target="../charts/chart132.xml"/><Relationship Id="rId153" Type="http://schemas.openxmlformats.org/officeDocument/2006/relationships/chart" Target="../charts/chart153.xml"/><Relationship Id="rId174" Type="http://schemas.openxmlformats.org/officeDocument/2006/relationships/chart" Target="../charts/chart174.xml"/><Relationship Id="rId179" Type="http://schemas.openxmlformats.org/officeDocument/2006/relationships/chart" Target="../charts/chart179.xml"/><Relationship Id="rId195" Type="http://schemas.openxmlformats.org/officeDocument/2006/relationships/chart" Target="../charts/chart195.xml"/><Relationship Id="rId209" Type="http://schemas.openxmlformats.org/officeDocument/2006/relationships/chart" Target="../charts/chart209.xml"/><Relationship Id="rId190" Type="http://schemas.openxmlformats.org/officeDocument/2006/relationships/chart" Target="../charts/chart190.xml"/><Relationship Id="rId204" Type="http://schemas.openxmlformats.org/officeDocument/2006/relationships/chart" Target="../charts/chart204.xml"/><Relationship Id="rId220" Type="http://schemas.openxmlformats.org/officeDocument/2006/relationships/chart" Target="../charts/chart220.xml"/><Relationship Id="rId225" Type="http://schemas.openxmlformats.org/officeDocument/2006/relationships/chart" Target="../charts/chart225.xml"/><Relationship Id="rId15" Type="http://schemas.openxmlformats.org/officeDocument/2006/relationships/chart" Target="../charts/chart15.xml"/><Relationship Id="rId36" Type="http://schemas.openxmlformats.org/officeDocument/2006/relationships/chart" Target="../charts/chart36.xml"/><Relationship Id="rId57" Type="http://schemas.openxmlformats.org/officeDocument/2006/relationships/chart" Target="../charts/chart57.xml"/><Relationship Id="rId106" Type="http://schemas.openxmlformats.org/officeDocument/2006/relationships/chart" Target="../charts/chart106.xml"/><Relationship Id="rId127" Type="http://schemas.openxmlformats.org/officeDocument/2006/relationships/chart" Target="../charts/chart127.xml"/><Relationship Id="rId10" Type="http://schemas.openxmlformats.org/officeDocument/2006/relationships/chart" Target="../charts/chart10.xml"/><Relationship Id="rId31" Type="http://schemas.openxmlformats.org/officeDocument/2006/relationships/chart" Target="../charts/chart31.xml"/><Relationship Id="rId52" Type="http://schemas.openxmlformats.org/officeDocument/2006/relationships/chart" Target="../charts/chart52.xml"/><Relationship Id="rId73" Type="http://schemas.openxmlformats.org/officeDocument/2006/relationships/chart" Target="../charts/chart73.xml"/><Relationship Id="rId78" Type="http://schemas.openxmlformats.org/officeDocument/2006/relationships/chart" Target="../charts/chart78.xml"/><Relationship Id="rId94" Type="http://schemas.openxmlformats.org/officeDocument/2006/relationships/chart" Target="../charts/chart94.xml"/><Relationship Id="rId99" Type="http://schemas.openxmlformats.org/officeDocument/2006/relationships/chart" Target="../charts/chart99.xml"/><Relationship Id="rId101" Type="http://schemas.openxmlformats.org/officeDocument/2006/relationships/chart" Target="../charts/chart101.xml"/><Relationship Id="rId122" Type="http://schemas.openxmlformats.org/officeDocument/2006/relationships/chart" Target="../charts/chart122.xml"/><Relationship Id="rId143" Type="http://schemas.openxmlformats.org/officeDocument/2006/relationships/chart" Target="../charts/chart143.xml"/><Relationship Id="rId148" Type="http://schemas.openxmlformats.org/officeDocument/2006/relationships/chart" Target="../charts/chart148.xml"/><Relationship Id="rId164" Type="http://schemas.openxmlformats.org/officeDocument/2006/relationships/chart" Target="../charts/chart164.xml"/><Relationship Id="rId169" Type="http://schemas.openxmlformats.org/officeDocument/2006/relationships/chart" Target="../charts/chart169.xml"/><Relationship Id="rId185" Type="http://schemas.openxmlformats.org/officeDocument/2006/relationships/chart" Target="../charts/chart18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80" Type="http://schemas.openxmlformats.org/officeDocument/2006/relationships/chart" Target="../charts/chart180.xml"/><Relationship Id="rId210" Type="http://schemas.openxmlformats.org/officeDocument/2006/relationships/chart" Target="../charts/chart210.xml"/><Relationship Id="rId215" Type="http://schemas.openxmlformats.org/officeDocument/2006/relationships/chart" Target="../charts/chart215.xml"/><Relationship Id="rId26" Type="http://schemas.openxmlformats.org/officeDocument/2006/relationships/chart" Target="../charts/chart26.xml"/><Relationship Id="rId47" Type="http://schemas.openxmlformats.org/officeDocument/2006/relationships/chart" Target="../charts/chart47.xml"/><Relationship Id="rId68" Type="http://schemas.openxmlformats.org/officeDocument/2006/relationships/chart" Target="../charts/chart68.xml"/><Relationship Id="rId89" Type="http://schemas.openxmlformats.org/officeDocument/2006/relationships/chart" Target="../charts/chart89.xml"/><Relationship Id="rId112" Type="http://schemas.openxmlformats.org/officeDocument/2006/relationships/chart" Target="../charts/chart112.xml"/><Relationship Id="rId133" Type="http://schemas.openxmlformats.org/officeDocument/2006/relationships/chart" Target="../charts/chart133.xml"/><Relationship Id="rId154" Type="http://schemas.openxmlformats.org/officeDocument/2006/relationships/chart" Target="../charts/chart154.xml"/><Relationship Id="rId175" Type="http://schemas.openxmlformats.org/officeDocument/2006/relationships/chart" Target="../charts/chart175.xml"/><Relationship Id="rId196" Type="http://schemas.openxmlformats.org/officeDocument/2006/relationships/chart" Target="../charts/chart196.xml"/><Relationship Id="rId200" Type="http://schemas.openxmlformats.org/officeDocument/2006/relationships/chart" Target="../charts/chart200.xml"/><Relationship Id="rId16" Type="http://schemas.openxmlformats.org/officeDocument/2006/relationships/chart" Target="../charts/chart16.xml"/><Relationship Id="rId221" Type="http://schemas.openxmlformats.org/officeDocument/2006/relationships/chart" Target="../charts/chart221.xml"/><Relationship Id="rId37" Type="http://schemas.openxmlformats.org/officeDocument/2006/relationships/chart" Target="../charts/chart37.xml"/><Relationship Id="rId58" Type="http://schemas.openxmlformats.org/officeDocument/2006/relationships/chart" Target="../charts/chart58.xml"/><Relationship Id="rId79" Type="http://schemas.openxmlformats.org/officeDocument/2006/relationships/chart" Target="../charts/chart79.xml"/><Relationship Id="rId102" Type="http://schemas.openxmlformats.org/officeDocument/2006/relationships/chart" Target="../charts/chart102.xml"/><Relationship Id="rId123" Type="http://schemas.openxmlformats.org/officeDocument/2006/relationships/chart" Target="../charts/chart123.xml"/><Relationship Id="rId144" Type="http://schemas.openxmlformats.org/officeDocument/2006/relationships/chart" Target="../charts/chart144.xml"/><Relationship Id="rId90" Type="http://schemas.openxmlformats.org/officeDocument/2006/relationships/chart" Target="../charts/chart90.xml"/><Relationship Id="rId165" Type="http://schemas.openxmlformats.org/officeDocument/2006/relationships/chart" Target="../charts/chart165.xml"/><Relationship Id="rId186" Type="http://schemas.openxmlformats.org/officeDocument/2006/relationships/chart" Target="../charts/chart186.xml"/><Relationship Id="rId211" Type="http://schemas.openxmlformats.org/officeDocument/2006/relationships/chart" Target="../charts/chart211.xml"/><Relationship Id="rId27" Type="http://schemas.openxmlformats.org/officeDocument/2006/relationships/chart" Target="../charts/chart27.xml"/><Relationship Id="rId48" Type="http://schemas.openxmlformats.org/officeDocument/2006/relationships/chart" Target="../charts/chart48.xml"/><Relationship Id="rId69" Type="http://schemas.openxmlformats.org/officeDocument/2006/relationships/chart" Target="../charts/chart69.xml"/><Relationship Id="rId113" Type="http://schemas.openxmlformats.org/officeDocument/2006/relationships/chart" Target="../charts/chart113.xml"/><Relationship Id="rId134" Type="http://schemas.openxmlformats.org/officeDocument/2006/relationships/chart" Target="../charts/chart134.xml"/><Relationship Id="rId80" Type="http://schemas.openxmlformats.org/officeDocument/2006/relationships/chart" Target="../charts/chart80.xml"/><Relationship Id="rId155" Type="http://schemas.openxmlformats.org/officeDocument/2006/relationships/chart" Target="../charts/chart155.xml"/><Relationship Id="rId176" Type="http://schemas.openxmlformats.org/officeDocument/2006/relationships/chart" Target="../charts/chart176.xml"/><Relationship Id="rId197" Type="http://schemas.openxmlformats.org/officeDocument/2006/relationships/chart" Target="../charts/chart197.xml"/><Relationship Id="rId201" Type="http://schemas.openxmlformats.org/officeDocument/2006/relationships/chart" Target="../charts/chart201.xml"/><Relationship Id="rId222" Type="http://schemas.openxmlformats.org/officeDocument/2006/relationships/chart" Target="../charts/chart222.xml"/><Relationship Id="rId17" Type="http://schemas.openxmlformats.org/officeDocument/2006/relationships/chart" Target="../charts/chart17.xml"/><Relationship Id="rId38" Type="http://schemas.openxmlformats.org/officeDocument/2006/relationships/chart" Target="../charts/chart38.xml"/><Relationship Id="rId59" Type="http://schemas.openxmlformats.org/officeDocument/2006/relationships/chart" Target="../charts/chart59.xml"/><Relationship Id="rId103" Type="http://schemas.openxmlformats.org/officeDocument/2006/relationships/chart" Target="../charts/chart103.xml"/><Relationship Id="rId124" Type="http://schemas.openxmlformats.org/officeDocument/2006/relationships/chart" Target="../charts/chart124.xml"/><Relationship Id="rId70" Type="http://schemas.openxmlformats.org/officeDocument/2006/relationships/chart" Target="../charts/chart70.xml"/><Relationship Id="rId91" Type="http://schemas.openxmlformats.org/officeDocument/2006/relationships/chart" Target="../charts/chart91.xml"/><Relationship Id="rId145" Type="http://schemas.openxmlformats.org/officeDocument/2006/relationships/chart" Target="../charts/chart145.xml"/><Relationship Id="rId166" Type="http://schemas.openxmlformats.org/officeDocument/2006/relationships/chart" Target="../charts/chart166.xml"/><Relationship Id="rId187" Type="http://schemas.openxmlformats.org/officeDocument/2006/relationships/chart" Target="../charts/chart187.xml"/><Relationship Id="rId1" Type="http://schemas.openxmlformats.org/officeDocument/2006/relationships/chart" Target="../charts/chart1.xml"/><Relationship Id="rId212" Type="http://schemas.openxmlformats.org/officeDocument/2006/relationships/chart" Target="../charts/chart212.xml"/><Relationship Id="rId28" Type="http://schemas.openxmlformats.org/officeDocument/2006/relationships/chart" Target="../charts/chart28.xml"/><Relationship Id="rId49" Type="http://schemas.openxmlformats.org/officeDocument/2006/relationships/chart" Target="../charts/chart49.xml"/><Relationship Id="rId114" Type="http://schemas.openxmlformats.org/officeDocument/2006/relationships/chart" Target="../charts/chart114.xml"/><Relationship Id="rId60" Type="http://schemas.openxmlformats.org/officeDocument/2006/relationships/chart" Target="../charts/chart60.xml"/><Relationship Id="rId81" Type="http://schemas.openxmlformats.org/officeDocument/2006/relationships/chart" Target="../charts/chart81.xml"/><Relationship Id="rId135" Type="http://schemas.openxmlformats.org/officeDocument/2006/relationships/chart" Target="../charts/chart135.xml"/><Relationship Id="rId156" Type="http://schemas.openxmlformats.org/officeDocument/2006/relationships/chart" Target="../charts/chart156.xml"/><Relationship Id="rId177" Type="http://schemas.openxmlformats.org/officeDocument/2006/relationships/chart" Target="../charts/chart177.xml"/><Relationship Id="rId198" Type="http://schemas.openxmlformats.org/officeDocument/2006/relationships/chart" Target="../charts/chart198.xml"/><Relationship Id="rId202" Type="http://schemas.openxmlformats.org/officeDocument/2006/relationships/chart" Target="../charts/chart202.xml"/><Relationship Id="rId223" Type="http://schemas.openxmlformats.org/officeDocument/2006/relationships/chart" Target="../charts/chart223.xml"/><Relationship Id="rId18" Type="http://schemas.openxmlformats.org/officeDocument/2006/relationships/chart" Target="../charts/chart18.xml"/><Relationship Id="rId39" Type="http://schemas.openxmlformats.org/officeDocument/2006/relationships/chart" Target="../charts/chart39.xml"/><Relationship Id="rId50" Type="http://schemas.openxmlformats.org/officeDocument/2006/relationships/chart" Target="../charts/chart50.xml"/><Relationship Id="rId104" Type="http://schemas.openxmlformats.org/officeDocument/2006/relationships/chart" Target="../charts/chart104.xml"/><Relationship Id="rId125" Type="http://schemas.openxmlformats.org/officeDocument/2006/relationships/chart" Target="../charts/chart125.xml"/><Relationship Id="rId146" Type="http://schemas.openxmlformats.org/officeDocument/2006/relationships/chart" Target="../charts/chart146.xml"/><Relationship Id="rId167" Type="http://schemas.openxmlformats.org/officeDocument/2006/relationships/chart" Target="../charts/chart167.xml"/><Relationship Id="rId188" Type="http://schemas.openxmlformats.org/officeDocument/2006/relationships/chart" Target="../charts/chart188.xml"/><Relationship Id="rId71" Type="http://schemas.openxmlformats.org/officeDocument/2006/relationships/chart" Target="../charts/chart71.xml"/><Relationship Id="rId92" Type="http://schemas.openxmlformats.org/officeDocument/2006/relationships/chart" Target="../charts/chart92.xml"/><Relationship Id="rId213" Type="http://schemas.openxmlformats.org/officeDocument/2006/relationships/chart" Target="../charts/chart213.xml"/><Relationship Id="rId2" Type="http://schemas.openxmlformats.org/officeDocument/2006/relationships/chart" Target="../charts/chart2.xml"/><Relationship Id="rId29" Type="http://schemas.openxmlformats.org/officeDocument/2006/relationships/chart" Target="../charts/chart29.xml"/><Relationship Id="rId40" Type="http://schemas.openxmlformats.org/officeDocument/2006/relationships/chart" Target="../charts/chart40.xml"/><Relationship Id="rId115" Type="http://schemas.openxmlformats.org/officeDocument/2006/relationships/chart" Target="../charts/chart115.xml"/><Relationship Id="rId136" Type="http://schemas.openxmlformats.org/officeDocument/2006/relationships/chart" Target="../charts/chart136.xml"/><Relationship Id="rId157" Type="http://schemas.openxmlformats.org/officeDocument/2006/relationships/chart" Target="../charts/chart157.xml"/><Relationship Id="rId178" Type="http://schemas.openxmlformats.org/officeDocument/2006/relationships/chart" Target="../charts/chart178.xml"/><Relationship Id="rId61" Type="http://schemas.openxmlformats.org/officeDocument/2006/relationships/chart" Target="../charts/chart61.xml"/><Relationship Id="rId82" Type="http://schemas.openxmlformats.org/officeDocument/2006/relationships/chart" Target="../charts/chart82.xml"/><Relationship Id="rId199" Type="http://schemas.openxmlformats.org/officeDocument/2006/relationships/chart" Target="../charts/chart199.xml"/><Relationship Id="rId203" Type="http://schemas.openxmlformats.org/officeDocument/2006/relationships/chart" Target="../charts/chart203.xml"/><Relationship Id="rId19" Type="http://schemas.openxmlformats.org/officeDocument/2006/relationships/chart" Target="../charts/chart19.xml"/><Relationship Id="rId224" Type="http://schemas.openxmlformats.org/officeDocument/2006/relationships/chart" Target="../charts/chart224.xml"/><Relationship Id="rId30" Type="http://schemas.openxmlformats.org/officeDocument/2006/relationships/chart" Target="../charts/chart30.xml"/><Relationship Id="rId105" Type="http://schemas.openxmlformats.org/officeDocument/2006/relationships/chart" Target="../charts/chart105.xml"/><Relationship Id="rId126" Type="http://schemas.openxmlformats.org/officeDocument/2006/relationships/chart" Target="../charts/chart126.xml"/><Relationship Id="rId147" Type="http://schemas.openxmlformats.org/officeDocument/2006/relationships/chart" Target="../charts/chart147.xml"/><Relationship Id="rId168" Type="http://schemas.openxmlformats.org/officeDocument/2006/relationships/chart" Target="../charts/chart168.xml"/><Relationship Id="rId51" Type="http://schemas.openxmlformats.org/officeDocument/2006/relationships/chart" Target="../charts/chart51.xml"/><Relationship Id="rId72" Type="http://schemas.openxmlformats.org/officeDocument/2006/relationships/chart" Target="../charts/chart72.xml"/><Relationship Id="rId93" Type="http://schemas.openxmlformats.org/officeDocument/2006/relationships/chart" Target="../charts/chart93.xml"/><Relationship Id="rId189" Type="http://schemas.openxmlformats.org/officeDocument/2006/relationships/chart" Target="../charts/chart189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36.xml"/><Relationship Id="rId3" Type="http://schemas.openxmlformats.org/officeDocument/2006/relationships/chart" Target="../charts/chart231.xml"/><Relationship Id="rId7" Type="http://schemas.openxmlformats.org/officeDocument/2006/relationships/chart" Target="../charts/chart235.xml"/><Relationship Id="rId2" Type="http://schemas.openxmlformats.org/officeDocument/2006/relationships/chart" Target="../charts/chart230.xml"/><Relationship Id="rId1" Type="http://schemas.openxmlformats.org/officeDocument/2006/relationships/chart" Target="../charts/chart229.xml"/><Relationship Id="rId6" Type="http://schemas.openxmlformats.org/officeDocument/2006/relationships/chart" Target="../charts/chart234.xml"/><Relationship Id="rId5" Type="http://schemas.openxmlformats.org/officeDocument/2006/relationships/chart" Target="../charts/chart233.xml"/><Relationship Id="rId10" Type="http://schemas.openxmlformats.org/officeDocument/2006/relationships/chart" Target="../charts/chart238.xml"/><Relationship Id="rId4" Type="http://schemas.openxmlformats.org/officeDocument/2006/relationships/chart" Target="../charts/chart232.xml"/><Relationship Id="rId9" Type="http://schemas.openxmlformats.org/officeDocument/2006/relationships/chart" Target="../charts/chart237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46.xml"/><Relationship Id="rId3" Type="http://schemas.openxmlformats.org/officeDocument/2006/relationships/chart" Target="../charts/chart241.xml"/><Relationship Id="rId7" Type="http://schemas.openxmlformats.org/officeDocument/2006/relationships/chart" Target="../charts/chart245.xml"/><Relationship Id="rId2" Type="http://schemas.openxmlformats.org/officeDocument/2006/relationships/chart" Target="../charts/chart240.xml"/><Relationship Id="rId1" Type="http://schemas.openxmlformats.org/officeDocument/2006/relationships/chart" Target="../charts/chart239.xml"/><Relationship Id="rId6" Type="http://schemas.openxmlformats.org/officeDocument/2006/relationships/chart" Target="../charts/chart244.xml"/><Relationship Id="rId5" Type="http://schemas.openxmlformats.org/officeDocument/2006/relationships/chart" Target="../charts/chart243.xml"/><Relationship Id="rId4" Type="http://schemas.openxmlformats.org/officeDocument/2006/relationships/chart" Target="../charts/chart242.xml"/><Relationship Id="rId9" Type="http://schemas.openxmlformats.org/officeDocument/2006/relationships/chart" Target="../charts/chart247.xm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55.xml"/><Relationship Id="rId3" Type="http://schemas.openxmlformats.org/officeDocument/2006/relationships/chart" Target="../charts/chart250.xml"/><Relationship Id="rId7" Type="http://schemas.openxmlformats.org/officeDocument/2006/relationships/chart" Target="../charts/chart254.xml"/><Relationship Id="rId2" Type="http://schemas.openxmlformats.org/officeDocument/2006/relationships/chart" Target="../charts/chart249.xml"/><Relationship Id="rId1" Type="http://schemas.openxmlformats.org/officeDocument/2006/relationships/chart" Target="../charts/chart248.xml"/><Relationship Id="rId6" Type="http://schemas.openxmlformats.org/officeDocument/2006/relationships/chart" Target="../charts/chart253.xml"/><Relationship Id="rId5" Type="http://schemas.openxmlformats.org/officeDocument/2006/relationships/chart" Target="../charts/chart252.xml"/><Relationship Id="rId4" Type="http://schemas.openxmlformats.org/officeDocument/2006/relationships/chart" Target="../charts/chart251.xml"/><Relationship Id="rId9" Type="http://schemas.openxmlformats.org/officeDocument/2006/relationships/chart" Target="../charts/chart256.xm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64.xml"/><Relationship Id="rId3" Type="http://schemas.openxmlformats.org/officeDocument/2006/relationships/chart" Target="../charts/chart259.xml"/><Relationship Id="rId7" Type="http://schemas.openxmlformats.org/officeDocument/2006/relationships/chart" Target="../charts/chart263.xml"/><Relationship Id="rId2" Type="http://schemas.openxmlformats.org/officeDocument/2006/relationships/chart" Target="../charts/chart258.xml"/><Relationship Id="rId1" Type="http://schemas.openxmlformats.org/officeDocument/2006/relationships/chart" Target="../charts/chart257.xml"/><Relationship Id="rId6" Type="http://schemas.openxmlformats.org/officeDocument/2006/relationships/chart" Target="../charts/chart262.xml"/><Relationship Id="rId5" Type="http://schemas.openxmlformats.org/officeDocument/2006/relationships/chart" Target="../charts/chart261.xml"/><Relationship Id="rId4" Type="http://schemas.openxmlformats.org/officeDocument/2006/relationships/chart" Target="../charts/chart260.xml"/><Relationship Id="rId9" Type="http://schemas.openxmlformats.org/officeDocument/2006/relationships/chart" Target="../charts/chart265.xml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3.xml"/><Relationship Id="rId3" Type="http://schemas.openxmlformats.org/officeDocument/2006/relationships/chart" Target="../charts/chart268.xml"/><Relationship Id="rId7" Type="http://schemas.openxmlformats.org/officeDocument/2006/relationships/chart" Target="../charts/chart272.xml"/><Relationship Id="rId2" Type="http://schemas.openxmlformats.org/officeDocument/2006/relationships/chart" Target="../charts/chart267.xml"/><Relationship Id="rId1" Type="http://schemas.openxmlformats.org/officeDocument/2006/relationships/chart" Target="../charts/chart266.xml"/><Relationship Id="rId6" Type="http://schemas.openxmlformats.org/officeDocument/2006/relationships/chart" Target="../charts/chart271.xml"/><Relationship Id="rId5" Type="http://schemas.openxmlformats.org/officeDocument/2006/relationships/chart" Target="../charts/chart270.xml"/><Relationship Id="rId4" Type="http://schemas.openxmlformats.org/officeDocument/2006/relationships/chart" Target="../charts/chart269.xml"/><Relationship Id="rId9" Type="http://schemas.openxmlformats.org/officeDocument/2006/relationships/chart" Target="../charts/chart274.xml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82.xml"/><Relationship Id="rId3" Type="http://schemas.openxmlformats.org/officeDocument/2006/relationships/chart" Target="../charts/chart277.xml"/><Relationship Id="rId7" Type="http://schemas.openxmlformats.org/officeDocument/2006/relationships/chart" Target="../charts/chart281.xml"/><Relationship Id="rId2" Type="http://schemas.openxmlformats.org/officeDocument/2006/relationships/chart" Target="../charts/chart276.xml"/><Relationship Id="rId1" Type="http://schemas.openxmlformats.org/officeDocument/2006/relationships/chart" Target="../charts/chart275.xml"/><Relationship Id="rId6" Type="http://schemas.openxmlformats.org/officeDocument/2006/relationships/chart" Target="../charts/chart280.xml"/><Relationship Id="rId5" Type="http://schemas.openxmlformats.org/officeDocument/2006/relationships/chart" Target="../charts/chart279.xml"/><Relationship Id="rId4" Type="http://schemas.openxmlformats.org/officeDocument/2006/relationships/chart" Target="../charts/chart278.xml"/><Relationship Id="rId9" Type="http://schemas.openxmlformats.org/officeDocument/2006/relationships/chart" Target="../charts/chart283.xml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91.xml"/><Relationship Id="rId3" Type="http://schemas.openxmlformats.org/officeDocument/2006/relationships/chart" Target="../charts/chart286.xml"/><Relationship Id="rId7" Type="http://schemas.openxmlformats.org/officeDocument/2006/relationships/chart" Target="../charts/chart290.xml"/><Relationship Id="rId2" Type="http://schemas.openxmlformats.org/officeDocument/2006/relationships/chart" Target="../charts/chart285.xml"/><Relationship Id="rId1" Type="http://schemas.openxmlformats.org/officeDocument/2006/relationships/chart" Target="../charts/chart284.xml"/><Relationship Id="rId6" Type="http://schemas.openxmlformats.org/officeDocument/2006/relationships/chart" Target="../charts/chart289.xml"/><Relationship Id="rId5" Type="http://schemas.openxmlformats.org/officeDocument/2006/relationships/chart" Target="../charts/chart288.xml"/><Relationship Id="rId4" Type="http://schemas.openxmlformats.org/officeDocument/2006/relationships/chart" Target="../charts/chart287.xml"/><Relationship Id="rId9" Type="http://schemas.openxmlformats.org/officeDocument/2006/relationships/chart" Target="../charts/chart292.xml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00.xml"/><Relationship Id="rId3" Type="http://schemas.openxmlformats.org/officeDocument/2006/relationships/chart" Target="../charts/chart295.xml"/><Relationship Id="rId7" Type="http://schemas.openxmlformats.org/officeDocument/2006/relationships/chart" Target="../charts/chart299.xml"/><Relationship Id="rId2" Type="http://schemas.openxmlformats.org/officeDocument/2006/relationships/chart" Target="../charts/chart294.xml"/><Relationship Id="rId1" Type="http://schemas.openxmlformats.org/officeDocument/2006/relationships/chart" Target="../charts/chart293.xml"/><Relationship Id="rId6" Type="http://schemas.openxmlformats.org/officeDocument/2006/relationships/chart" Target="../charts/chart298.xml"/><Relationship Id="rId5" Type="http://schemas.openxmlformats.org/officeDocument/2006/relationships/chart" Target="../charts/chart297.xml"/><Relationship Id="rId4" Type="http://schemas.openxmlformats.org/officeDocument/2006/relationships/chart" Target="../charts/chart296.xml"/><Relationship Id="rId9" Type="http://schemas.openxmlformats.org/officeDocument/2006/relationships/chart" Target="../charts/chart301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04.xml"/><Relationship Id="rId2" Type="http://schemas.openxmlformats.org/officeDocument/2006/relationships/chart" Target="../charts/chart303.xml"/><Relationship Id="rId1" Type="http://schemas.openxmlformats.org/officeDocument/2006/relationships/chart" Target="../charts/chart302.xml"/><Relationship Id="rId5" Type="http://schemas.openxmlformats.org/officeDocument/2006/relationships/chart" Target="../charts/chart306.xml"/><Relationship Id="rId4" Type="http://schemas.openxmlformats.org/officeDocument/2006/relationships/chart" Target="../charts/chart305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0</xdr:rowOff>
    </xdr:from>
    <xdr:to>
      <xdr:col>6</xdr:col>
      <xdr:colOff>0</xdr:colOff>
      <xdr:row>0</xdr:row>
      <xdr:rowOff>0</xdr:rowOff>
    </xdr:to>
    <xdr:graphicFrame macro="">
      <xdr:nvGraphicFramePr>
        <xdr:cNvPr id="66704778" name="Диаграма 10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0</xdr:colOff>
      <xdr:row>0</xdr:row>
      <xdr:rowOff>0</xdr:rowOff>
    </xdr:from>
    <xdr:to>
      <xdr:col>6</xdr:col>
      <xdr:colOff>0</xdr:colOff>
      <xdr:row>0</xdr:row>
      <xdr:rowOff>0</xdr:rowOff>
    </xdr:to>
    <xdr:graphicFrame macro="">
      <xdr:nvGraphicFramePr>
        <xdr:cNvPr id="66704779" name="Диаграма 1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0</xdr:colOff>
      <xdr:row>0</xdr:row>
      <xdr:rowOff>0</xdr:rowOff>
    </xdr:from>
    <xdr:to>
      <xdr:col>6</xdr:col>
      <xdr:colOff>0</xdr:colOff>
      <xdr:row>0</xdr:row>
      <xdr:rowOff>0</xdr:rowOff>
    </xdr:to>
    <xdr:graphicFrame macro="">
      <xdr:nvGraphicFramePr>
        <xdr:cNvPr id="66704780" name="Диаграма 1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0</xdr:colOff>
      <xdr:row>0</xdr:row>
      <xdr:rowOff>0</xdr:rowOff>
    </xdr:from>
    <xdr:to>
      <xdr:col>6</xdr:col>
      <xdr:colOff>0</xdr:colOff>
      <xdr:row>0</xdr:row>
      <xdr:rowOff>0</xdr:rowOff>
    </xdr:to>
    <xdr:graphicFrame macro="">
      <xdr:nvGraphicFramePr>
        <xdr:cNvPr id="66704781" name="Диаграма 1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0</xdr:colOff>
      <xdr:row>0</xdr:row>
      <xdr:rowOff>0</xdr:rowOff>
    </xdr:from>
    <xdr:to>
      <xdr:col>6</xdr:col>
      <xdr:colOff>0</xdr:colOff>
      <xdr:row>0</xdr:row>
      <xdr:rowOff>0</xdr:rowOff>
    </xdr:to>
    <xdr:graphicFrame macro="">
      <xdr:nvGraphicFramePr>
        <xdr:cNvPr id="66704782" name="Диаграма 1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6</xdr:col>
      <xdr:colOff>0</xdr:colOff>
      <xdr:row>0</xdr:row>
      <xdr:rowOff>0</xdr:rowOff>
    </xdr:from>
    <xdr:to>
      <xdr:col>6</xdr:col>
      <xdr:colOff>0</xdr:colOff>
      <xdr:row>0</xdr:row>
      <xdr:rowOff>0</xdr:rowOff>
    </xdr:to>
    <xdr:graphicFrame macro="">
      <xdr:nvGraphicFramePr>
        <xdr:cNvPr id="66704783" name="Диаграма 1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oneCell">
    <xdr:from>
      <xdr:col>3</xdr:col>
      <xdr:colOff>581025</xdr:colOff>
      <xdr:row>0</xdr:row>
      <xdr:rowOff>0</xdr:rowOff>
    </xdr:from>
    <xdr:to>
      <xdr:col>4</xdr:col>
      <xdr:colOff>495300</xdr:colOff>
      <xdr:row>1</xdr:row>
      <xdr:rowOff>142875</xdr:rowOff>
    </xdr:to>
    <xdr:sp macro="" textlink="">
      <xdr:nvSpPr>
        <xdr:cNvPr id="1139" name="Text Box 115"/>
        <xdr:cNvSpPr txBox="1">
          <a:spLocks noChangeArrowheads="1"/>
        </xdr:cNvSpPr>
      </xdr:nvSpPr>
      <xdr:spPr bwMode="auto">
        <a:xfrm>
          <a:off x="4438650" y="0"/>
          <a:ext cx="695325" cy="30480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bg-BG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</xdr:txBody>
    </xdr:sp>
    <xdr:clientData/>
  </xdr:twoCellAnchor>
  <xdr:oneCellAnchor>
    <xdr:from>
      <xdr:col>6</xdr:col>
      <xdr:colOff>0</xdr:colOff>
      <xdr:row>0</xdr:row>
      <xdr:rowOff>0</xdr:rowOff>
    </xdr:from>
    <xdr:ext cx="47001" cy="141001"/>
    <xdr:sp macro="" textlink="">
      <xdr:nvSpPr>
        <xdr:cNvPr id="1140" name="Text Box 116"/>
        <xdr:cNvSpPr txBox="1">
          <a:spLocks noChangeArrowheads="1"/>
        </xdr:cNvSpPr>
      </xdr:nvSpPr>
      <xdr:spPr bwMode="auto">
        <a:xfrm>
          <a:off x="6257925" y="0"/>
          <a:ext cx="47001" cy="141001"/>
        </a:xfrm>
        <a:prstGeom prst="rect">
          <a:avLst/>
        </a:prstGeom>
        <a:noFill/>
        <a:ln>
          <a:noFill/>
        </a:ln>
        <a:extLst/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bg-B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twoCellAnchor>
    <xdr:from>
      <xdr:col>6</xdr:col>
      <xdr:colOff>0</xdr:colOff>
      <xdr:row>0</xdr:row>
      <xdr:rowOff>0</xdr:rowOff>
    </xdr:from>
    <xdr:to>
      <xdr:col>6</xdr:col>
      <xdr:colOff>0</xdr:colOff>
      <xdr:row>0</xdr:row>
      <xdr:rowOff>0</xdr:rowOff>
    </xdr:to>
    <xdr:graphicFrame macro="">
      <xdr:nvGraphicFramePr>
        <xdr:cNvPr id="66704786" name="Диаграма 1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6</xdr:col>
      <xdr:colOff>0</xdr:colOff>
      <xdr:row>0</xdr:row>
      <xdr:rowOff>0</xdr:rowOff>
    </xdr:from>
    <xdr:to>
      <xdr:col>6</xdr:col>
      <xdr:colOff>0</xdr:colOff>
      <xdr:row>0</xdr:row>
      <xdr:rowOff>0</xdr:rowOff>
    </xdr:to>
    <xdr:graphicFrame macro="">
      <xdr:nvGraphicFramePr>
        <xdr:cNvPr id="66704787" name="Диаграма 1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6</xdr:col>
      <xdr:colOff>0</xdr:colOff>
      <xdr:row>0</xdr:row>
      <xdr:rowOff>0</xdr:rowOff>
    </xdr:from>
    <xdr:to>
      <xdr:col>6</xdr:col>
      <xdr:colOff>0</xdr:colOff>
      <xdr:row>0</xdr:row>
      <xdr:rowOff>0</xdr:rowOff>
    </xdr:to>
    <xdr:graphicFrame macro="">
      <xdr:nvGraphicFramePr>
        <xdr:cNvPr id="66704788" name="Диаграма 1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6</xdr:col>
      <xdr:colOff>0</xdr:colOff>
      <xdr:row>0</xdr:row>
      <xdr:rowOff>0</xdr:rowOff>
    </xdr:from>
    <xdr:to>
      <xdr:col>6</xdr:col>
      <xdr:colOff>0</xdr:colOff>
      <xdr:row>0</xdr:row>
      <xdr:rowOff>0</xdr:rowOff>
    </xdr:to>
    <xdr:graphicFrame macro="">
      <xdr:nvGraphicFramePr>
        <xdr:cNvPr id="66704789" name="Диаграма 12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2</xdr:col>
      <xdr:colOff>942975</xdr:colOff>
      <xdr:row>0</xdr:row>
      <xdr:rowOff>0</xdr:rowOff>
    </xdr:from>
    <xdr:to>
      <xdr:col>2</xdr:col>
      <xdr:colOff>1419225</xdr:colOff>
      <xdr:row>1</xdr:row>
      <xdr:rowOff>0</xdr:rowOff>
    </xdr:to>
    <xdr:sp macro="" textlink="">
      <xdr:nvSpPr>
        <xdr:cNvPr id="66704790" name="Text Box 121"/>
        <xdr:cNvSpPr txBox="1">
          <a:spLocks noChangeArrowheads="1"/>
        </xdr:cNvSpPr>
      </xdr:nvSpPr>
      <xdr:spPr bwMode="auto">
        <a:xfrm>
          <a:off x="1314450" y="0"/>
          <a:ext cx="4762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1876425</xdr:colOff>
      <xdr:row>0</xdr:row>
      <xdr:rowOff>0</xdr:rowOff>
    </xdr:from>
    <xdr:to>
      <xdr:col>2</xdr:col>
      <xdr:colOff>2505075</xdr:colOff>
      <xdr:row>1</xdr:row>
      <xdr:rowOff>19050</xdr:rowOff>
    </xdr:to>
    <xdr:sp macro="" textlink="">
      <xdr:nvSpPr>
        <xdr:cNvPr id="66704791" name="Text Box 122"/>
        <xdr:cNvSpPr txBox="1">
          <a:spLocks noChangeArrowheads="1"/>
        </xdr:cNvSpPr>
      </xdr:nvSpPr>
      <xdr:spPr bwMode="auto">
        <a:xfrm>
          <a:off x="2247900" y="0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609600</xdr:colOff>
      <xdr:row>0</xdr:row>
      <xdr:rowOff>0</xdr:rowOff>
    </xdr:from>
    <xdr:to>
      <xdr:col>3</xdr:col>
      <xdr:colOff>685800</xdr:colOff>
      <xdr:row>1</xdr:row>
      <xdr:rowOff>38100</xdr:rowOff>
    </xdr:to>
    <xdr:sp macro="" textlink="">
      <xdr:nvSpPr>
        <xdr:cNvPr id="66704792" name="Text Box 123"/>
        <xdr:cNvSpPr txBox="1">
          <a:spLocks noChangeArrowheads="1"/>
        </xdr:cNvSpPr>
      </xdr:nvSpPr>
      <xdr:spPr bwMode="auto">
        <a:xfrm>
          <a:off x="4410075" y="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76200</xdr:colOff>
      <xdr:row>1</xdr:row>
      <xdr:rowOff>38100</xdr:rowOff>
    </xdr:to>
    <xdr:sp macro="" textlink="">
      <xdr:nvSpPr>
        <xdr:cNvPr id="66704793" name="Text Box 124"/>
        <xdr:cNvSpPr txBox="1">
          <a:spLocks noChangeArrowheads="1"/>
        </xdr:cNvSpPr>
      </xdr:nvSpPr>
      <xdr:spPr bwMode="auto">
        <a:xfrm>
          <a:off x="6257925" y="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581025</xdr:colOff>
      <xdr:row>0</xdr:row>
      <xdr:rowOff>0</xdr:rowOff>
    </xdr:from>
    <xdr:to>
      <xdr:col>4</xdr:col>
      <xdr:colOff>495300</xdr:colOff>
      <xdr:row>1</xdr:row>
      <xdr:rowOff>142875</xdr:rowOff>
    </xdr:to>
    <xdr:sp macro="" textlink="">
      <xdr:nvSpPr>
        <xdr:cNvPr id="1149" name="Text Box 125"/>
        <xdr:cNvSpPr txBox="1">
          <a:spLocks noChangeArrowheads="1"/>
        </xdr:cNvSpPr>
      </xdr:nvSpPr>
      <xdr:spPr bwMode="auto">
        <a:xfrm>
          <a:off x="4438650" y="0"/>
          <a:ext cx="695325" cy="30480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bg-BG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</xdr:txBody>
    </xdr:sp>
    <xdr:clientData/>
  </xdr:twoCellAnchor>
  <xdr:oneCellAnchor>
    <xdr:from>
      <xdr:col>6</xdr:col>
      <xdr:colOff>0</xdr:colOff>
      <xdr:row>0</xdr:row>
      <xdr:rowOff>0</xdr:rowOff>
    </xdr:from>
    <xdr:ext cx="47001" cy="141001"/>
    <xdr:sp macro="" textlink="">
      <xdr:nvSpPr>
        <xdr:cNvPr id="1150" name="Text Box 126"/>
        <xdr:cNvSpPr txBox="1">
          <a:spLocks noChangeArrowheads="1"/>
        </xdr:cNvSpPr>
      </xdr:nvSpPr>
      <xdr:spPr bwMode="auto">
        <a:xfrm>
          <a:off x="6257925" y="0"/>
          <a:ext cx="47001" cy="141001"/>
        </a:xfrm>
        <a:prstGeom prst="rect">
          <a:avLst/>
        </a:prstGeom>
        <a:noFill/>
        <a:ln>
          <a:noFill/>
        </a:ln>
        <a:extLst/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bg-B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twoCellAnchor editAs="oneCell">
    <xdr:from>
      <xdr:col>2</xdr:col>
      <xdr:colOff>942975</xdr:colOff>
      <xdr:row>0</xdr:row>
      <xdr:rowOff>0</xdr:rowOff>
    </xdr:from>
    <xdr:to>
      <xdr:col>2</xdr:col>
      <xdr:colOff>1419225</xdr:colOff>
      <xdr:row>1</xdr:row>
      <xdr:rowOff>0</xdr:rowOff>
    </xdr:to>
    <xdr:sp macro="" textlink="">
      <xdr:nvSpPr>
        <xdr:cNvPr id="66704796" name="Text Box 127"/>
        <xdr:cNvSpPr txBox="1">
          <a:spLocks noChangeArrowheads="1"/>
        </xdr:cNvSpPr>
      </xdr:nvSpPr>
      <xdr:spPr bwMode="auto">
        <a:xfrm>
          <a:off x="1314450" y="0"/>
          <a:ext cx="4762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1876425</xdr:colOff>
      <xdr:row>0</xdr:row>
      <xdr:rowOff>0</xdr:rowOff>
    </xdr:from>
    <xdr:to>
      <xdr:col>2</xdr:col>
      <xdr:colOff>2505075</xdr:colOff>
      <xdr:row>1</xdr:row>
      <xdr:rowOff>19050</xdr:rowOff>
    </xdr:to>
    <xdr:sp macro="" textlink="">
      <xdr:nvSpPr>
        <xdr:cNvPr id="66704797" name="Text Box 128"/>
        <xdr:cNvSpPr txBox="1">
          <a:spLocks noChangeArrowheads="1"/>
        </xdr:cNvSpPr>
      </xdr:nvSpPr>
      <xdr:spPr bwMode="auto">
        <a:xfrm>
          <a:off x="2247900" y="0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609600</xdr:colOff>
      <xdr:row>0</xdr:row>
      <xdr:rowOff>0</xdr:rowOff>
    </xdr:from>
    <xdr:to>
      <xdr:col>3</xdr:col>
      <xdr:colOff>685800</xdr:colOff>
      <xdr:row>1</xdr:row>
      <xdr:rowOff>38100</xdr:rowOff>
    </xdr:to>
    <xdr:sp macro="" textlink="">
      <xdr:nvSpPr>
        <xdr:cNvPr id="66704798" name="Text Box 129"/>
        <xdr:cNvSpPr txBox="1">
          <a:spLocks noChangeArrowheads="1"/>
        </xdr:cNvSpPr>
      </xdr:nvSpPr>
      <xdr:spPr bwMode="auto">
        <a:xfrm>
          <a:off x="4410075" y="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409575</xdr:colOff>
      <xdr:row>1</xdr:row>
      <xdr:rowOff>57150</xdr:rowOff>
    </xdr:to>
    <xdr:sp macro="" textlink="">
      <xdr:nvSpPr>
        <xdr:cNvPr id="66704799" name="Text Box 130"/>
        <xdr:cNvSpPr txBox="1">
          <a:spLocks noChangeArrowheads="1"/>
        </xdr:cNvSpPr>
      </xdr:nvSpPr>
      <xdr:spPr bwMode="auto">
        <a:xfrm>
          <a:off x="6257925" y="0"/>
          <a:ext cx="4095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76200</xdr:colOff>
      <xdr:row>1</xdr:row>
      <xdr:rowOff>38100</xdr:rowOff>
    </xdr:to>
    <xdr:sp macro="" textlink="">
      <xdr:nvSpPr>
        <xdr:cNvPr id="66704800" name="Text Box 131"/>
        <xdr:cNvSpPr txBox="1">
          <a:spLocks noChangeArrowheads="1"/>
        </xdr:cNvSpPr>
      </xdr:nvSpPr>
      <xdr:spPr bwMode="auto">
        <a:xfrm>
          <a:off x="6257925" y="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76200</xdr:colOff>
      <xdr:row>1</xdr:row>
      <xdr:rowOff>38100</xdr:rowOff>
    </xdr:to>
    <xdr:sp macro="" textlink="">
      <xdr:nvSpPr>
        <xdr:cNvPr id="66704801" name="Text Box 132"/>
        <xdr:cNvSpPr txBox="1">
          <a:spLocks noChangeArrowheads="1"/>
        </xdr:cNvSpPr>
      </xdr:nvSpPr>
      <xdr:spPr bwMode="auto">
        <a:xfrm>
          <a:off x="6257925" y="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76200</xdr:colOff>
      <xdr:row>1</xdr:row>
      <xdr:rowOff>38100</xdr:rowOff>
    </xdr:to>
    <xdr:sp macro="" textlink="">
      <xdr:nvSpPr>
        <xdr:cNvPr id="66704802" name="Text Box 133"/>
        <xdr:cNvSpPr txBox="1">
          <a:spLocks noChangeArrowheads="1"/>
        </xdr:cNvSpPr>
      </xdr:nvSpPr>
      <xdr:spPr bwMode="auto">
        <a:xfrm>
          <a:off x="6257925" y="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9525</xdr:colOff>
      <xdr:row>0</xdr:row>
      <xdr:rowOff>0</xdr:rowOff>
    </xdr:from>
    <xdr:to>
      <xdr:col>6</xdr:col>
      <xdr:colOff>0</xdr:colOff>
      <xdr:row>0</xdr:row>
      <xdr:rowOff>0</xdr:rowOff>
    </xdr:to>
    <xdr:graphicFrame macro="">
      <xdr:nvGraphicFramePr>
        <xdr:cNvPr id="66704803" name="Диаграма 13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 editAs="oneCell">
    <xdr:from>
      <xdr:col>5</xdr:col>
      <xdr:colOff>704850</xdr:colOff>
      <xdr:row>0</xdr:row>
      <xdr:rowOff>0</xdr:rowOff>
    </xdr:from>
    <xdr:to>
      <xdr:col>6</xdr:col>
      <xdr:colOff>228600</xdr:colOff>
      <xdr:row>1</xdr:row>
      <xdr:rowOff>19050</xdr:rowOff>
    </xdr:to>
    <xdr:sp macro="" textlink="">
      <xdr:nvSpPr>
        <xdr:cNvPr id="66704804" name="Text Box 135"/>
        <xdr:cNvSpPr txBox="1">
          <a:spLocks noChangeArrowheads="1"/>
        </xdr:cNvSpPr>
      </xdr:nvSpPr>
      <xdr:spPr bwMode="auto">
        <a:xfrm>
          <a:off x="6143625" y="0"/>
          <a:ext cx="3048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76200</xdr:colOff>
      <xdr:row>1</xdr:row>
      <xdr:rowOff>38100</xdr:rowOff>
    </xdr:to>
    <xdr:sp macro="" textlink="">
      <xdr:nvSpPr>
        <xdr:cNvPr id="66704805" name="Text Box 136"/>
        <xdr:cNvSpPr txBox="1">
          <a:spLocks noChangeArrowheads="1"/>
        </xdr:cNvSpPr>
      </xdr:nvSpPr>
      <xdr:spPr bwMode="auto">
        <a:xfrm>
          <a:off x="6257925" y="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600075</xdr:colOff>
      <xdr:row>0</xdr:row>
      <xdr:rowOff>0</xdr:rowOff>
    </xdr:from>
    <xdr:to>
      <xdr:col>5</xdr:col>
      <xdr:colOff>676275</xdr:colOff>
      <xdr:row>1</xdr:row>
      <xdr:rowOff>38100</xdr:rowOff>
    </xdr:to>
    <xdr:sp macro="" textlink="">
      <xdr:nvSpPr>
        <xdr:cNvPr id="66704806" name="Text Box 137"/>
        <xdr:cNvSpPr txBox="1">
          <a:spLocks noChangeArrowheads="1"/>
        </xdr:cNvSpPr>
      </xdr:nvSpPr>
      <xdr:spPr bwMode="auto">
        <a:xfrm>
          <a:off x="6038850" y="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590550</xdr:colOff>
      <xdr:row>0</xdr:row>
      <xdr:rowOff>0</xdr:rowOff>
    </xdr:from>
    <xdr:to>
      <xdr:col>4</xdr:col>
      <xdr:colOff>114300</xdr:colOff>
      <xdr:row>1</xdr:row>
      <xdr:rowOff>142875</xdr:rowOff>
    </xdr:to>
    <xdr:sp macro="" textlink="">
      <xdr:nvSpPr>
        <xdr:cNvPr id="66704807" name="Text Box 138"/>
        <xdr:cNvSpPr txBox="1">
          <a:spLocks noChangeArrowheads="1"/>
        </xdr:cNvSpPr>
      </xdr:nvSpPr>
      <xdr:spPr bwMode="auto">
        <a:xfrm>
          <a:off x="4391025" y="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571500</xdr:colOff>
      <xdr:row>2</xdr:row>
      <xdr:rowOff>66675</xdr:rowOff>
    </xdr:to>
    <xdr:sp macro="" textlink="">
      <xdr:nvSpPr>
        <xdr:cNvPr id="66704808" name="Text Box 139"/>
        <xdr:cNvSpPr txBox="1">
          <a:spLocks noChangeArrowheads="1"/>
        </xdr:cNvSpPr>
      </xdr:nvSpPr>
      <xdr:spPr bwMode="auto">
        <a:xfrm>
          <a:off x="6257925" y="0"/>
          <a:ext cx="5715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0</xdr:row>
      <xdr:rowOff>0</xdr:rowOff>
    </xdr:from>
    <xdr:to>
      <xdr:col>7</xdr:col>
      <xdr:colOff>95250</xdr:colOff>
      <xdr:row>2</xdr:row>
      <xdr:rowOff>38100</xdr:rowOff>
    </xdr:to>
    <xdr:sp macro="" textlink="">
      <xdr:nvSpPr>
        <xdr:cNvPr id="66704809" name="Text Box 140"/>
        <xdr:cNvSpPr txBox="1">
          <a:spLocks noChangeArrowheads="1"/>
        </xdr:cNvSpPr>
      </xdr:nvSpPr>
      <xdr:spPr bwMode="auto">
        <a:xfrm>
          <a:off x="6257925" y="0"/>
          <a:ext cx="6762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0</xdr:row>
      <xdr:rowOff>0</xdr:rowOff>
    </xdr:from>
    <xdr:to>
      <xdr:col>7</xdr:col>
      <xdr:colOff>19050</xdr:colOff>
      <xdr:row>2</xdr:row>
      <xdr:rowOff>0</xdr:rowOff>
    </xdr:to>
    <xdr:sp macro="" textlink="">
      <xdr:nvSpPr>
        <xdr:cNvPr id="66704810" name="Text Box 141"/>
        <xdr:cNvSpPr txBox="1">
          <a:spLocks noChangeArrowheads="1"/>
        </xdr:cNvSpPr>
      </xdr:nvSpPr>
      <xdr:spPr bwMode="auto">
        <a:xfrm>
          <a:off x="6257925" y="0"/>
          <a:ext cx="60007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9525</xdr:colOff>
      <xdr:row>0</xdr:row>
      <xdr:rowOff>0</xdr:rowOff>
    </xdr:from>
    <xdr:to>
      <xdr:col>5</xdr:col>
      <xdr:colOff>19050</xdr:colOff>
      <xdr:row>0</xdr:row>
      <xdr:rowOff>0</xdr:rowOff>
    </xdr:to>
    <xdr:graphicFrame macro="">
      <xdr:nvGraphicFramePr>
        <xdr:cNvPr id="66704811" name="Диаграма 14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5</xdr:col>
      <xdr:colOff>171450</xdr:colOff>
      <xdr:row>0</xdr:row>
      <xdr:rowOff>0</xdr:rowOff>
    </xdr:from>
    <xdr:to>
      <xdr:col>6</xdr:col>
      <xdr:colOff>0</xdr:colOff>
      <xdr:row>0</xdr:row>
      <xdr:rowOff>0</xdr:rowOff>
    </xdr:to>
    <xdr:graphicFrame macro="">
      <xdr:nvGraphicFramePr>
        <xdr:cNvPr id="66704812" name="Диаграма 14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6</xdr:col>
      <xdr:colOff>0</xdr:colOff>
      <xdr:row>0</xdr:row>
      <xdr:rowOff>0</xdr:rowOff>
    </xdr:from>
    <xdr:to>
      <xdr:col>6</xdr:col>
      <xdr:colOff>0</xdr:colOff>
      <xdr:row>0</xdr:row>
      <xdr:rowOff>0</xdr:rowOff>
    </xdr:to>
    <xdr:graphicFrame macro="">
      <xdr:nvGraphicFramePr>
        <xdr:cNvPr id="66704813" name="Диаграма 14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6</xdr:col>
      <xdr:colOff>0</xdr:colOff>
      <xdr:row>0</xdr:row>
      <xdr:rowOff>0</xdr:rowOff>
    </xdr:from>
    <xdr:to>
      <xdr:col>6</xdr:col>
      <xdr:colOff>0</xdr:colOff>
      <xdr:row>0</xdr:row>
      <xdr:rowOff>0</xdr:rowOff>
    </xdr:to>
    <xdr:graphicFrame macro="">
      <xdr:nvGraphicFramePr>
        <xdr:cNvPr id="66704814" name="Диаграма 14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6</xdr:col>
      <xdr:colOff>0</xdr:colOff>
      <xdr:row>0</xdr:row>
      <xdr:rowOff>0</xdr:rowOff>
    </xdr:from>
    <xdr:to>
      <xdr:col>6</xdr:col>
      <xdr:colOff>0</xdr:colOff>
      <xdr:row>0</xdr:row>
      <xdr:rowOff>0</xdr:rowOff>
    </xdr:to>
    <xdr:graphicFrame macro="">
      <xdr:nvGraphicFramePr>
        <xdr:cNvPr id="66704815" name="Диаграма 14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6</xdr:col>
      <xdr:colOff>0</xdr:colOff>
      <xdr:row>0</xdr:row>
      <xdr:rowOff>0</xdr:rowOff>
    </xdr:from>
    <xdr:to>
      <xdr:col>6</xdr:col>
      <xdr:colOff>0</xdr:colOff>
      <xdr:row>0</xdr:row>
      <xdr:rowOff>0</xdr:rowOff>
    </xdr:to>
    <xdr:graphicFrame macro="">
      <xdr:nvGraphicFramePr>
        <xdr:cNvPr id="66704816" name="Диаграма 14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6</xdr:col>
      <xdr:colOff>0</xdr:colOff>
      <xdr:row>0</xdr:row>
      <xdr:rowOff>0</xdr:rowOff>
    </xdr:from>
    <xdr:to>
      <xdr:col>6</xdr:col>
      <xdr:colOff>0</xdr:colOff>
      <xdr:row>0</xdr:row>
      <xdr:rowOff>0</xdr:rowOff>
    </xdr:to>
    <xdr:graphicFrame macro="">
      <xdr:nvGraphicFramePr>
        <xdr:cNvPr id="66704817" name="Диаграма 14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6</xdr:col>
      <xdr:colOff>0</xdr:colOff>
      <xdr:row>0</xdr:row>
      <xdr:rowOff>0</xdr:rowOff>
    </xdr:from>
    <xdr:to>
      <xdr:col>6</xdr:col>
      <xdr:colOff>0</xdr:colOff>
      <xdr:row>0</xdr:row>
      <xdr:rowOff>0</xdr:rowOff>
    </xdr:to>
    <xdr:graphicFrame macro="">
      <xdr:nvGraphicFramePr>
        <xdr:cNvPr id="66704818" name="Диаграма 14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6</xdr:col>
      <xdr:colOff>0</xdr:colOff>
      <xdr:row>0</xdr:row>
      <xdr:rowOff>0</xdr:rowOff>
    </xdr:from>
    <xdr:to>
      <xdr:col>6</xdr:col>
      <xdr:colOff>0</xdr:colOff>
      <xdr:row>0</xdr:row>
      <xdr:rowOff>0</xdr:rowOff>
    </xdr:to>
    <xdr:graphicFrame macro="">
      <xdr:nvGraphicFramePr>
        <xdr:cNvPr id="66704819" name="Диаграма 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6</xdr:col>
      <xdr:colOff>0</xdr:colOff>
      <xdr:row>0</xdr:row>
      <xdr:rowOff>0</xdr:rowOff>
    </xdr:from>
    <xdr:to>
      <xdr:col>6</xdr:col>
      <xdr:colOff>0</xdr:colOff>
      <xdr:row>0</xdr:row>
      <xdr:rowOff>0</xdr:rowOff>
    </xdr:to>
    <xdr:graphicFrame macro="">
      <xdr:nvGraphicFramePr>
        <xdr:cNvPr id="66704820" name="Диаграма 15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6</xdr:col>
      <xdr:colOff>0</xdr:colOff>
      <xdr:row>0</xdr:row>
      <xdr:rowOff>0</xdr:rowOff>
    </xdr:from>
    <xdr:to>
      <xdr:col>6</xdr:col>
      <xdr:colOff>0</xdr:colOff>
      <xdr:row>0</xdr:row>
      <xdr:rowOff>0</xdr:rowOff>
    </xdr:to>
    <xdr:graphicFrame macro="">
      <xdr:nvGraphicFramePr>
        <xdr:cNvPr id="66704821" name="Диаграма 15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6</xdr:col>
      <xdr:colOff>0</xdr:colOff>
      <xdr:row>0</xdr:row>
      <xdr:rowOff>0</xdr:rowOff>
    </xdr:from>
    <xdr:to>
      <xdr:col>6</xdr:col>
      <xdr:colOff>0</xdr:colOff>
      <xdr:row>0</xdr:row>
      <xdr:rowOff>0</xdr:rowOff>
    </xdr:to>
    <xdr:graphicFrame macro="">
      <xdr:nvGraphicFramePr>
        <xdr:cNvPr id="66704822" name="Диаграма 15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 editAs="oneCell">
    <xdr:from>
      <xdr:col>3</xdr:col>
      <xdr:colOff>581025</xdr:colOff>
      <xdr:row>0</xdr:row>
      <xdr:rowOff>0</xdr:rowOff>
    </xdr:from>
    <xdr:to>
      <xdr:col>4</xdr:col>
      <xdr:colOff>495300</xdr:colOff>
      <xdr:row>1</xdr:row>
      <xdr:rowOff>142875</xdr:rowOff>
    </xdr:to>
    <xdr:sp macro="" textlink="">
      <xdr:nvSpPr>
        <xdr:cNvPr id="1178" name="Text Box 154"/>
        <xdr:cNvSpPr txBox="1">
          <a:spLocks noChangeArrowheads="1"/>
        </xdr:cNvSpPr>
      </xdr:nvSpPr>
      <xdr:spPr bwMode="auto">
        <a:xfrm>
          <a:off x="4438650" y="0"/>
          <a:ext cx="695325" cy="30480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bg-BG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</xdr:txBody>
    </xdr:sp>
    <xdr:clientData/>
  </xdr:twoCellAnchor>
  <xdr:oneCellAnchor>
    <xdr:from>
      <xdr:col>6</xdr:col>
      <xdr:colOff>0</xdr:colOff>
      <xdr:row>0</xdr:row>
      <xdr:rowOff>0</xdr:rowOff>
    </xdr:from>
    <xdr:ext cx="47001" cy="141001"/>
    <xdr:sp macro="" textlink="">
      <xdr:nvSpPr>
        <xdr:cNvPr id="1179" name="Text Box 155"/>
        <xdr:cNvSpPr txBox="1">
          <a:spLocks noChangeArrowheads="1"/>
        </xdr:cNvSpPr>
      </xdr:nvSpPr>
      <xdr:spPr bwMode="auto">
        <a:xfrm>
          <a:off x="6257925" y="0"/>
          <a:ext cx="47001" cy="141001"/>
        </a:xfrm>
        <a:prstGeom prst="rect">
          <a:avLst/>
        </a:prstGeom>
        <a:noFill/>
        <a:ln>
          <a:noFill/>
        </a:ln>
        <a:extLst/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bg-B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twoCellAnchor editAs="oneCell">
    <xdr:from>
      <xdr:col>2</xdr:col>
      <xdr:colOff>942975</xdr:colOff>
      <xdr:row>0</xdr:row>
      <xdr:rowOff>0</xdr:rowOff>
    </xdr:from>
    <xdr:to>
      <xdr:col>2</xdr:col>
      <xdr:colOff>1419225</xdr:colOff>
      <xdr:row>1</xdr:row>
      <xdr:rowOff>0</xdr:rowOff>
    </xdr:to>
    <xdr:sp macro="" textlink="">
      <xdr:nvSpPr>
        <xdr:cNvPr id="66704825" name="Text Box 156"/>
        <xdr:cNvSpPr txBox="1">
          <a:spLocks noChangeArrowheads="1"/>
        </xdr:cNvSpPr>
      </xdr:nvSpPr>
      <xdr:spPr bwMode="auto">
        <a:xfrm>
          <a:off x="1314450" y="0"/>
          <a:ext cx="4762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1876425</xdr:colOff>
      <xdr:row>0</xdr:row>
      <xdr:rowOff>0</xdr:rowOff>
    </xdr:from>
    <xdr:to>
      <xdr:col>2</xdr:col>
      <xdr:colOff>2505075</xdr:colOff>
      <xdr:row>1</xdr:row>
      <xdr:rowOff>19050</xdr:rowOff>
    </xdr:to>
    <xdr:sp macro="" textlink="">
      <xdr:nvSpPr>
        <xdr:cNvPr id="66704826" name="Text Box 157"/>
        <xdr:cNvSpPr txBox="1">
          <a:spLocks noChangeArrowheads="1"/>
        </xdr:cNvSpPr>
      </xdr:nvSpPr>
      <xdr:spPr bwMode="auto">
        <a:xfrm>
          <a:off x="2247900" y="0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609600</xdr:colOff>
      <xdr:row>0</xdr:row>
      <xdr:rowOff>0</xdr:rowOff>
    </xdr:from>
    <xdr:to>
      <xdr:col>3</xdr:col>
      <xdr:colOff>685800</xdr:colOff>
      <xdr:row>1</xdr:row>
      <xdr:rowOff>38100</xdr:rowOff>
    </xdr:to>
    <xdr:sp macro="" textlink="">
      <xdr:nvSpPr>
        <xdr:cNvPr id="66704827" name="Text Box 158"/>
        <xdr:cNvSpPr txBox="1">
          <a:spLocks noChangeArrowheads="1"/>
        </xdr:cNvSpPr>
      </xdr:nvSpPr>
      <xdr:spPr bwMode="auto">
        <a:xfrm>
          <a:off x="4410075" y="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76200</xdr:colOff>
      <xdr:row>1</xdr:row>
      <xdr:rowOff>38100</xdr:rowOff>
    </xdr:to>
    <xdr:sp macro="" textlink="">
      <xdr:nvSpPr>
        <xdr:cNvPr id="66704828" name="Text Box 159"/>
        <xdr:cNvSpPr txBox="1">
          <a:spLocks noChangeArrowheads="1"/>
        </xdr:cNvSpPr>
      </xdr:nvSpPr>
      <xdr:spPr bwMode="auto">
        <a:xfrm>
          <a:off x="6257925" y="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76200</xdr:colOff>
      <xdr:row>1</xdr:row>
      <xdr:rowOff>38100</xdr:rowOff>
    </xdr:to>
    <xdr:sp macro="" textlink="">
      <xdr:nvSpPr>
        <xdr:cNvPr id="66704829" name="Text Box 160"/>
        <xdr:cNvSpPr txBox="1">
          <a:spLocks noChangeArrowheads="1"/>
        </xdr:cNvSpPr>
      </xdr:nvSpPr>
      <xdr:spPr bwMode="auto">
        <a:xfrm>
          <a:off x="6257925" y="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76200</xdr:colOff>
      <xdr:row>1</xdr:row>
      <xdr:rowOff>38100</xdr:rowOff>
    </xdr:to>
    <xdr:sp macro="" textlink="">
      <xdr:nvSpPr>
        <xdr:cNvPr id="66704830" name="Text Box 161"/>
        <xdr:cNvSpPr txBox="1">
          <a:spLocks noChangeArrowheads="1"/>
        </xdr:cNvSpPr>
      </xdr:nvSpPr>
      <xdr:spPr bwMode="auto">
        <a:xfrm>
          <a:off x="6257925" y="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0</xdr:row>
      <xdr:rowOff>0</xdr:rowOff>
    </xdr:from>
    <xdr:to>
      <xdr:col>6</xdr:col>
      <xdr:colOff>0</xdr:colOff>
      <xdr:row>0</xdr:row>
      <xdr:rowOff>0</xdr:rowOff>
    </xdr:to>
    <xdr:graphicFrame macro="">
      <xdr:nvGraphicFramePr>
        <xdr:cNvPr id="66704831" name="Диаграма 16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6</xdr:col>
      <xdr:colOff>0</xdr:colOff>
      <xdr:row>0</xdr:row>
      <xdr:rowOff>0</xdr:rowOff>
    </xdr:from>
    <xdr:to>
      <xdr:col>6</xdr:col>
      <xdr:colOff>0</xdr:colOff>
      <xdr:row>0</xdr:row>
      <xdr:rowOff>0</xdr:rowOff>
    </xdr:to>
    <xdr:graphicFrame macro="">
      <xdr:nvGraphicFramePr>
        <xdr:cNvPr id="66704832" name="Диаграма 16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6</xdr:col>
      <xdr:colOff>0</xdr:colOff>
      <xdr:row>0</xdr:row>
      <xdr:rowOff>0</xdr:rowOff>
    </xdr:from>
    <xdr:to>
      <xdr:col>6</xdr:col>
      <xdr:colOff>0</xdr:colOff>
      <xdr:row>0</xdr:row>
      <xdr:rowOff>0</xdr:rowOff>
    </xdr:to>
    <xdr:graphicFrame macro="">
      <xdr:nvGraphicFramePr>
        <xdr:cNvPr id="66704833" name="Диаграма 16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6</xdr:col>
      <xdr:colOff>0</xdr:colOff>
      <xdr:row>0</xdr:row>
      <xdr:rowOff>0</xdr:rowOff>
    </xdr:from>
    <xdr:to>
      <xdr:col>6</xdr:col>
      <xdr:colOff>0</xdr:colOff>
      <xdr:row>0</xdr:row>
      <xdr:rowOff>0</xdr:rowOff>
    </xdr:to>
    <xdr:graphicFrame macro="">
      <xdr:nvGraphicFramePr>
        <xdr:cNvPr id="66704834" name="Диаграма 16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6</xdr:col>
      <xdr:colOff>0</xdr:colOff>
      <xdr:row>0</xdr:row>
      <xdr:rowOff>0</xdr:rowOff>
    </xdr:from>
    <xdr:to>
      <xdr:col>6</xdr:col>
      <xdr:colOff>0</xdr:colOff>
      <xdr:row>0</xdr:row>
      <xdr:rowOff>0</xdr:rowOff>
    </xdr:to>
    <xdr:graphicFrame macro="">
      <xdr:nvGraphicFramePr>
        <xdr:cNvPr id="66704835" name="Диаграма 16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6</xdr:col>
      <xdr:colOff>0</xdr:colOff>
      <xdr:row>0</xdr:row>
      <xdr:rowOff>0</xdr:rowOff>
    </xdr:from>
    <xdr:to>
      <xdr:col>6</xdr:col>
      <xdr:colOff>0</xdr:colOff>
      <xdr:row>0</xdr:row>
      <xdr:rowOff>0</xdr:rowOff>
    </xdr:to>
    <xdr:graphicFrame macro="">
      <xdr:nvGraphicFramePr>
        <xdr:cNvPr id="66704836" name="Диаграма 16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6</xdr:col>
      <xdr:colOff>0</xdr:colOff>
      <xdr:row>0</xdr:row>
      <xdr:rowOff>0</xdr:rowOff>
    </xdr:from>
    <xdr:to>
      <xdr:col>6</xdr:col>
      <xdr:colOff>0</xdr:colOff>
      <xdr:row>0</xdr:row>
      <xdr:rowOff>0</xdr:rowOff>
    </xdr:to>
    <xdr:graphicFrame macro="">
      <xdr:nvGraphicFramePr>
        <xdr:cNvPr id="66704837" name="Диаграма 16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6</xdr:col>
      <xdr:colOff>0</xdr:colOff>
      <xdr:row>0</xdr:row>
      <xdr:rowOff>0</xdr:rowOff>
    </xdr:from>
    <xdr:to>
      <xdr:col>6</xdr:col>
      <xdr:colOff>0</xdr:colOff>
      <xdr:row>0</xdr:row>
      <xdr:rowOff>0</xdr:rowOff>
    </xdr:to>
    <xdr:graphicFrame macro="">
      <xdr:nvGraphicFramePr>
        <xdr:cNvPr id="66704838" name="Диаграма 16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6</xdr:col>
      <xdr:colOff>0</xdr:colOff>
      <xdr:row>0</xdr:row>
      <xdr:rowOff>0</xdr:rowOff>
    </xdr:from>
    <xdr:to>
      <xdr:col>6</xdr:col>
      <xdr:colOff>0</xdr:colOff>
      <xdr:row>0</xdr:row>
      <xdr:rowOff>0</xdr:rowOff>
    </xdr:to>
    <xdr:graphicFrame macro="">
      <xdr:nvGraphicFramePr>
        <xdr:cNvPr id="66704839" name="Диаграма 17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6</xdr:col>
      <xdr:colOff>0</xdr:colOff>
      <xdr:row>0</xdr:row>
      <xdr:rowOff>0</xdr:rowOff>
    </xdr:from>
    <xdr:to>
      <xdr:col>6</xdr:col>
      <xdr:colOff>0</xdr:colOff>
      <xdr:row>0</xdr:row>
      <xdr:rowOff>0</xdr:rowOff>
    </xdr:to>
    <xdr:graphicFrame macro="">
      <xdr:nvGraphicFramePr>
        <xdr:cNvPr id="66704840" name="Диаграма 17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 editAs="oneCell">
    <xdr:from>
      <xdr:col>3</xdr:col>
      <xdr:colOff>581025</xdr:colOff>
      <xdr:row>0</xdr:row>
      <xdr:rowOff>0</xdr:rowOff>
    </xdr:from>
    <xdr:to>
      <xdr:col>4</xdr:col>
      <xdr:colOff>495300</xdr:colOff>
      <xdr:row>1</xdr:row>
      <xdr:rowOff>142875</xdr:rowOff>
    </xdr:to>
    <xdr:sp macro="" textlink="">
      <xdr:nvSpPr>
        <xdr:cNvPr id="1196" name="Text Box 172"/>
        <xdr:cNvSpPr txBox="1">
          <a:spLocks noChangeArrowheads="1"/>
        </xdr:cNvSpPr>
      </xdr:nvSpPr>
      <xdr:spPr bwMode="auto">
        <a:xfrm>
          <a:off x="4438650" y="0"/>
          <a:ext cx="695325" cy="30480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bg-BG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</xdr:txBody>
    </xdr:sp>
    <xdr:clientData/>
  </xdr:twoCellAnchor>
  <xdr:oneCellAnchor>
    <xdr:from>
      <xdr:col>6</xdr:col>
      <xdr:colOff>0</xdr:colOff>
      <xdr:row>0</xdr:row>
      <xdr:rowOff>0</xdr:rowOff>
    </xdr:from>
    <xdr:ext cx="47001" cy="141001"/>
    <xdr:sp macro="" textlink="">
      <xdr:nvSpPr>
        <xdr:cNvPr id="1197" name="Text Box 173"/>
        <xdr:cNvSpPr txBox="1">
          <a:spLocks noChangeArrowheads="1"/>
        </xdr:cNvSpPr>
      </xdr:nvSpPr>
      <xdr:spPr bwMode="auto">
        <a:xfrm>
          <a:off x="6257925" y="0"/>
          <a:ext cx="47001" cy="141001"/>
        </a:xfrm>
        <a:prstGeom prst="rect">
          <a:avLst/>
        </a:prstGeom>
        <a:noFill/>
        <a:ln>
          <a:noFill/>
        </a:ln>
        <a:extLst/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bg-B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twoCellAnchor editAs="oneCell">
    <xdr:from>
      <xdr:col>2</xdr:col>
      <xdr:colOff>942975</xdr:colOff>
      <xdr:row>0</xdr:row>
      <xdr:rowOff>0</xdr:rowOff>
    </xdr:from>
    <xdr:to>
      <xdr:col>2</xdr:col>
      <xdr:colOff>1419225</xdr:colOff>
      <xdr:row>1</xdr:row>
      <xdr:rowOff>0</xdr:rowOff>
    </xdr:to>
    <xdr:sp macro="" textlink="">
      <xdr:nvSpPr>
        <xdr:cNvPr id="66704843" name="Text Box 174"/>
        <xdr:cNvSpPr txBox="1">
          <a:spLocks noChangeArrowheads="1"/>
        </xdr:cNvSpPr>
      </xdr:nvSpPr>
      <xdr:spPr bwMode="auto">
        <a:xfrm>
          <a:off x="1314450" y="0"/>
          <a:ext cx="4762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1876425</xdr:colOff>
      <xdr:row>0</xdr:row>
      <xdr:rowOff>0</xdr:rowOff>
    </xdr:from>
    <xdr:to>
      <xdr:col>2</xdr:col>
      <xdr:colOff>2505075</xdr:colOff>
      <xdr:row>1</xdr:row>
      <xdr:rowOff>19050</xdr:rowOff>
    </xdr:to>
    <xdr:sp macro="" textlink="">
      <xdr:nvSpPr>
        <xdr:cNvPr id="66704844" name="Text Box 175"/>
        <xdr:cNvSpPr txBox="1">
          <a:spLocks noChangeArrowheads="1"/>
        </xdr:cNvSpPr>
      </xdr:nvSpPr>
      <xdr:spPr bwMode="auto">
        <a:xfrm>
          <a:off x="2247900" y="0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609600</xdr:colOff>
      <xdr:row>0</xdr:row>
      <xdr:rowOff>0</xdr:rowOff>
    </xdr:from>
    <xdr:to>
      <xdr:col>3</xdr:col>
      <xdr:colOff>685800</xdr:colOff>
      <xdr:row>1</xdr:row>
      <xdr:rowOff>38100</xdr:rowOff>
    </xdr:to>
    <xdr:sp macro="" textlink="">
      <xdr:nvSpPr>
        <xdr:cNvPr id="66704845" name="Text Box 176"/>
        <xdr:cNvSpPr txBox="1">
          <a:spLocks noChangeArrowheads="1"/>
        </xdr:cNvSpPr>
      </xdr:nvSpPr>
      <xdr:spPr bwMode="auto">
        <a:xfrm>
          <a:off x="4410075" y="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76200</xdr:colOff>
      <xdr:row>1</xdr:row>
      <xdr:rowOff>38100</xdr:rowOff>
    </xdr:to>
    <xdr:sp macro="" textlink="">
      <xdr:nvSpPr>
        <xdr:cNvPr id="66704846" name="Text Box 177"/>
        <xdr:cNvSpPr txBox="1">
          <a:spLocks noChangeArrowheads="1"/>
        </xdr:cNvSpPr>
      </xdr:nvSpPr>
      <xdr:spPr bwMode="auto">
        <a:xfrm>
          <a:off x="6257925" y="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76200</xdr:colOff>
      <xdr:row>1</xdr:row>
      <xdr:rowOff>38100</xdr:rowOff>
    </xdr:to>
    <xdr:sp macro="" textlink="">
      <xdr:nvSpPr>
        <xdr:cNvPr id="66704847" name="Text Box 178"/>
        <xdr:cNvSpPr txBox="1">
          <a:spLocks noChangeArrowheads="1"/>
        </xdr:cNvSpPr>
      </xdr:nvSpPr>
      <xdr:spPr bwMode="auto">
        <a:xfrm>
          <a:off x="6257925" y="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76200</xdr:colOff>
      <xdr:row>1</xdr:row>
      <xdr:rowOff>38100</xdr:rowOff>
    </xdr:to>
    <xdr:sp macro="" textlink="">
      <xdr:nvSpPr>
        <xdr:cNvPr id="66704848" name="Text Box 179"/>
        <xdr:cNvSpPr txBox="1">
          <a:spLocks noChangeArrowheads="1"/>
        </xdr:cNvSpPr>
      </xdr:nvSpPr>
      <xdr:spPr bwMode="auto">
        <a:xfrm>
          <a:off x="6257925" y="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0</xdr:row>
      <xdr:rowOff>0</xdr:rowOff>
    </xdr:from>
    <xdr:to>
      <xdr:col>6</xdr:col>
      <xdr:colOff>0</xdr:colOff>
      <xdr:row>0</xdr:row>
      <xdr:rowOff>0</xdr:rowOff>
    </xdr:to>
    <xdr:graphicFrame macro="">
      <xdr:nvGraphicFramePr>
        <xdr:cNvPr id="66704849" name="Диаграма 18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6</xdr:col>
      <xdr:colOff>0</xdr:colOff>
      <xdr:row>0</xdr:row>
      <xdr:rowOff>0</xdr:rowOff>
    </xdr:from>
    <xdr:to>
      <xdr:col>6</xdr:col>
      <xdr:colOff>0</xdr:colOff>
      <xdr:row>0</xdr:row>
      <xdr:rowOff>0</xdr:rowOff>
    </xdr:to>
    <xdr:graphicFrame macro="">
      <xdr:nvGraphicFramePr>
        <xdr:cNvPr id="66704850" name="Диаграма 18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  <xdr:twoCellAnchor>
    <xdr:from>
      <xdr:col>6</xdr:col>
      <xdr:colOff>0</xdr:colOff>
      <xdr:row>0</xdr:row>
      <xdr:rowOff>0</xdr:rowOff>
    </xdr:from>
    <xdr:to>
      <xdr:col>6</xdr:col>
      <xdr:colOff>0</xdr:colOff>
      <xdr:row>0</xdr:row>
      <xdr:rowOff>0</xdr:rowOff>
    </xdr:to>
    <xdr:graphicFrame macro="">
      <xdr:nvGraphicFramePr>
        <xdr:cNvPr id="66704851" name="Диаграма 18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xdr:graphicFrame>
    <xdr:clientData/>
  </xdr:twoCellAnchor>
  <xdr:twoCellAnchor>
    <xdr:from>
      <xdr:col>6</xdr:col>
      <xdr:colOff>0</xdr:colOff>
      <xdr:row>0</xdr:row>
      <xdr:rowOff>0</xdr:rowOff>
    </xdr:from>
    <xdr:to>
      <xdr:col>6</xdr:col>
      <xdr:colOff>0</xdr:colOff>
      <xdr:row>0</xdr:row>
      <xdr:rowOff>0</xdr:rowOff>
    </xdr:to>
    <xdr:graphicFrame macro="">
      <xdr:nvGraphicFramePr>
        <xdr:cNvPr id="66704852" name="Диаграма 18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"/>
        </a:graphicData>
      </a:graphic>
    </xdr:graphicFrame>
    <xdr:clientData/>
  </xdr:twoCellAnchor>
  <xdr:twoCellAnchor>
    <xdr:from>
      <xdr:col>6</xdr:col>
      <xdr:colOff>0</xdr:colOff>
      <xdr:row>0</xdr:row>
      <xdr:rowOff>0</xdr:rowOff>
    </xdr:from>
    <xdr:to>
      <xdr:col>6</xdr:col>
      <xdr:colOff>0</xdr:colOff>
      <xdr:row>0</xdr:row>
      <xdr:rowOff>0</xdr:rowOff>
    </xdr:to>
    <xdr:graphicFrame macro="">
      <xdr:nvGraphicFramePr>
        <xdr:cNvPr id="66704853" name="Диаграма 18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"/>
        </a:graphicData>
      </a:graphic>
    </xdr:graphicFrame>
    <xdr:clientData/>
  </xdr:twoCellAnchor>
  <xdr:twoCellAnchor>
    <xdr:from>
      <xdr:col>6</xdr:col>
      <xdr:colOff>0</xdr:colOff>
      <xdr:row>0</xdr:row>
      <xdr:rowOff>0</xdr:rowOff>
    </xdr:from>
    <xdr:to>
      <xdr:col>6</xdr:col>
      <xdr:colOff>0</xdr:colOff>
      <xdr:row>0</xdr:row>
      <xdr:rowOff>0</xdr:rowOff>
    </xdr:to>
    <xdr:graphicFrame macro="">
      <xdr:nvGraphicFramePr>
        <xdr:cNvPr id="66704854" name="Диаграма 18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"/>
        </a:graphicData>
      </a:graphic>
    </xdr:graphicFrame>
    <xdr:clientData/>
  </xdr:twoCellAnchor>
  <xdr:twoCellAnchor>
    <xdr:from>
      <xdr:col>6</xdr:col>
      <xdr:colOff>0</xdr:colOff>
      <xdr:row>0</xdr:row>
      <xdr:rowOff>0</xdr:rowOff>
    </xdr:from>
    <xdr:to>
      <xdr:col>6</xdr:col>
      <xdr:colOff>0</xdr:colOff>
      <xdr:row>0</xdr:row>
      <xdr:rowOff>0</xdr:rowOff>
    </xdr:to>
    <xdr:graphicFrame macro="">
      <xdr:nvGraphicFramePr>
        <xdr:cNvPr id="66704855" name="Диаграма 18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"/>
        </a:graphicData>
      </a:graphic>
    </xdr:graphicFrame>
    <xdr:clientData/>
  </xdr:twoCellAnchor>
  <xdr:twoCellAnchor>
    <xdr:from>
      <xdr:col>6</xdr:col>
      <xdr:colOff>0</xdr:colOff>
      <xdr:row>0</xdr:row>
      <xdr:rowOff>0</xdr:rowOff>
    </xdr:from>
    <xdr:to>
      <xdr:col>6</xdr:col>
      <xdr:colOff>0</xdr:colOff>
      <xdr:row>0</xdr:row>
      <xdr:rowOff>0</xdr:rowOff>
    </xdr:to>
    <xdr:graphicFrame macro="">
      <xdr:nvGraphicFramePr>
        <xdr:cNvPr id="66704856" name="Диаграма 18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"/>
        </a:graphicData>
      </a:graphic>
    </xdr:graphicFrame>
    <xdr:clientData/>
  </xdr:twoCellAnchor>
  <xdr:twoCellAnchor>
    <xdr:from>
      <xdr:col>6</xdr:col>
      <xdr:colOff>0</xdr:colOff>
      <xdr:row>0</xdr:row>
      <xdr:rowOff>0</xdr:rowOff>
    </xdr:from>
    <xdr:to>
      <xdr:col>6</xdr:col>
      <xdr:colOff>0</xdr:colOff>
      <xdr:row>0</xdr:row>
      <xdr:rowOff>0</xdr:rowOff>
    </xdr:to>
    <xdr:graphicFrame macro="">
      <xdr:nvGraphicFramePr>
        <xdr:cNvPr id="66704857" name="Диаграма 18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"/>
        </a:graphicData>
      </a:graphic>
    </xdr:graphicFrame>
    <xdr:clientData/>
  </xdr:twoCellAnchor>
  <xdr:twoCellAnchor>
    <xdr:from>
      <xdr:col>6</xdr:col>
      <xdr:colOff>0</xdr:colOff>
      <xdr:row>0</xdr:row>
      <xdr:rowOff>0</xdr:rowOff>
    </xdr:from>
    <xdr:to>
      <xdr:col>6</xdr:col>
      <xdr:colOff>0</xdr:colOff>
      <xdr:row>0</xdr:row>
      <xdr:rowOff>0</xdr:rowOff>
    </xdr:to>
    <xdr:graphicFrame macro="">
      <xdr:nvGraphicFramePr>
        <xdr:cNvPr id="66704858" name="Диаграма 18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"/>
        </a:graphicData>
      </a:graphic>
    </xdr:graphicFrame>
    <xdr:clientData/>
  </xdr:twoCellAnchor>
  <xdr:twoCellAnchor editAs="oneCell">
    <xdr:from>
      <xdr:col>3</xdr:col>
      <xdr:colOff>581025</xdr:colOff>
      <xdr:row>0</xdr:row>
      <xdr:rowOff>0</xdr:rowOff>
    </xdr:from>
    <xdr:to>
      <xdr:col>4</xdr:col>
      <xdr:colOff>495300</xdr:colOff>
      <xdr:row>1</xdr:row>
      <xdr:rowOff>142875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4438650" y="0"/>
          <a:ext cx="695325" cy="30480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bg-BG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</xdr:txBody>
    </xdr:sp>
    <xdr:clientData/>
  </xdr:twoCellAnchor>
  <xdr:oneCellAnchor>
    <xdr:from>
      <xdr:col>6</xdr:col>
      <xdr:colOff>0</xdr:colOff>
      <xdr:row>0</xdr:row>
      <xdr:rowOff>0</xdr:rowOff>
    </xdr:from>
    <xdr:ext cx="47001" cy="141001"/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6257925" y="0"/>
          <a:ext cx="47001" cy="141001"/>
        </a:xfrm>
        <a:prstGeom prst="rect">
          <a:avLst/>
        </a:prstGeom>
        <a:noFill/>
        <a:ln>
          <a:noFill/>
        </a:ln>
        <a:extLst/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bg-B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twoCellAnchor editAs="oneCell">
    <xdr:from>
      <xdr:col>2</xdr:col>
      <xdr:colOff>942975</xdr:colOff>
      <xdr:row>0</xdr:row>
      <xdr:rowOff>0</xdr:rowOff>
    </xdr:from>
    <xdr:to>
      <xdr:col>2</xdr:col>
      <xdr:colOff>1419225</xdr:colOff>
      <xdr:row>1</xdr:row>
      <xdr:rowOff>0</xdr:rowOff>
    </xdr:to>
    <xdr:sp macro="" textlink="">
      <xdr:nvSpPr>
        <xdr:cNvPr id="66704861" name="Text Box 192"/>
        <xdr:cNvSpPr txBox="1">
          <a:spLocks noChangeArrowheads="1"/>
        </xdr:cNvSpPr>
      </xdr:nvSpPr>
      <xdr:spPr bwMode="auto">
        <a:xfrm>
          <a:off x="1314450" y="0"/>
          <a:ext cx="4762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1876425</xdr:colOff>
      <xdr:row>0</xdr:row>
      <xdr:rowOff>0</xdr:rowOff>
    </xdr:from>
    <xdr:to>
      <xdr:col>2</xdr:col>
      <xdr:colOff>2505075</xdr:colOff>
      <xdr:row>1</xdr:row>
      <xdr:rowOff>19050</xdr:rowOff>
    </xdr:to>
    <xdr:sp macro="" textlink="">
      <xdr:nvSpPr>
        <xdr:cNvPr id="66704862" name="Text Box 193"/>
        <xdr:cNvSpPr txBox="1">
          <a:spLocks noChangeArrowheads="1"/>
        </xdr:cNvSpPr>
      </xdr:nvSpPr>
      <xdr:spPr bwMode="auto">
        <a:xfrm>
          <a:off x="2247900" y="0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609600</xdr:colOff>
      <xdr:row>0</xdr:row>
      <xdr:rowOff>0</xdr:rowOff>
    </xdr:from>
    <xdr:to>
      <xdr:col>3</xdr:col>
      <xdr:colOff>685800</xdr:colOff>
      <xdr:row>1</xdr:row>
      <xdr:rowOff>38100</xdr:rowOff>
    </xdr:to>
    <xdr:sp macro="" textlink="">
      <xdr:nvSpPr>
        <xdr:cNvPr id="66704863" name="Text Box 194"/>
        <xdr:cNvSpPr txBox="1">
          <a:spLocks noChangeArrowheads="1"/>
        </xdr:cNvSpPr>
      </xdr:nvSpPr>
      <xdr:spPr bwMode="auto">
        <a:xfrm>
          <a:off x="4410075" y="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76200</xdr:colOff>
      <xdr:row>1</xdr:row>
      <xdr:rowOff>38100</xdr:rowOff>
    </xdr:to>
    <xdr:sp macro="" textlink="">
      <xdr:nvSpPr>
        <xdr:cNvPr id="66704864" name="Text Box 195"/>
        <xdr:cNvSpPr txBox="1">
          <a:spLocks noChangeArrowheads="1"/>
        </xdr:cNvSpPr>
      </xdr:nvSpPr>
      <xdr:spPr bwMode="auto">
        <a:xfrm>
          <a:off x="6257925" y="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76200</xdr:colOff>
      <xdr:row>1</xdr:row>
      <xdr:rowOff>38100</xdr:rowOff>
    </xdr:to>
    <xdr:sp macro="" textlink="">
      <xdr:nvSpPr>
        <xdr:cNvPr id="66704865" name="Text Box 196"/>
        <xdr:cNvSpPr txBox="1">
          <a:spLocks noChangeArrowheads="1"/>
        </xdr:cNvSpPr>
      </xdr:nvSpPr>
      <xdr:spPr bwMode="auto">
        <a:xfrm>
          <a:off x="6257925" y="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76200</xdr:colOff>
      <xdr:row>1</xdr:row>
      <xdr:rowOff>38100</xdr:rowOff>
    </xdr:to>
    <xdr:sp macro="" textlink="">
      <xdr:nvSpPr>
        <xdr:cNvPr id="66704866" name="Text Box 197"/>
        <xdr:cNvSpPr txBox="1">
          <a:spLocks noChangeArrowheads="1"/>
        </xdr:cNvSpPr>
      </xdr:nvSpPr>
      <xdr:spPr bwMode="auto">
        <a:xfrm>
          <a:off x="6257925" y="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6</xdr:col>
      <xdr:colOff>0</xdr:colOff>
      <xdr:row>0</xdr:row>
      <xdr:rowOff>0</xdr:rowOff>
    </xdr:from>
    <xdr:ext cx="47001" cy="141001"/>
    <xdr:sp macro="" textlink="">
      <xdr:nvSpPr>
        <xdr:cNvPr id="1222" name="Text Box 198"/>
        <xdr:cNvSpPr txBox="1">
          <a:spLocks noChangeArrowheads="1"/>
        </xdr:cNvSpPr>
      </xdr:nvSpPr>
      <xdr:spPr bwMode="auto">
        <a:xfrm>
          <a:off x="6257925" y="0"/>
          <a:ext cx="47001" cy="141001"/>
        </a:xfrm>
        <a:prstGeom prst="rect">
          <a:avLst/>
        </a:prstGeom>
        <a:noFill/>
        <a:ln>
          <a:noFill/>
        </a:ln>
        <a:extLst/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bg-B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twoCellAnchor editAs="oneCell">
    <xdr:from>
      <xdr:col>2</xdr:col>
      <xdr:colOff>942975</xdr:colOff>
      <xdr:row>0</xdr:row>
      <xdr:rowOff>0</xdr:rowOff>
    </xdr:from>
    <xdr:to>
      <xdr:col>2</xdr:col>
      <xdr:colOff>1419225</xdr:colOff>
      <xdr:row>1</xdr:row>
      <xdr:rowOff>0</xdr:rowOff>
    </xdr:to>
    <xdr:sp macro="" textlink="">
      <xdr:nvSpPr>
        <xdr:cNvPr id="66704868" name="Text Box 199"/>
        <xdr:cNvSpPr txBox="1">
          <a:spLocks noChangeArrowheads="1"/>
        </xdr:cNvSpPr>
      </xdr:nvSpPr>
      <xdr:spPr bwMode="auto">
        <a:xfrm>
          <a:off x="1314450" y="0"/>
          <a:ext cx="4762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1876425</xdr:colOff>
      <xdr:row>0</xdr:row>
      <xdr:rowOff>0</xdr:rowOff>
    </xdr:from>
    <xdr:to>
      <xdr:col>2</xdr:col>
      <xdr:colOff>2505075</xdr:colOff>
      <xdr:row>1</xdr:row>
      <xdr:rowOff>19050</xdr:rowOff>
    </xdr:to>
    <xdr:sp macro="" textlink="">
      <xdr:nvSpPr>
        <xdr:cNvPr id="66704869" name="Text Box 200"/>
        <xdr:cNvSpPr txBox="1">
          <a:spLocks noChangeArrowheads="1"/>
        </xdr:cNvSpPr>
      </xdr:nvSpPr>
      <xdr:spPr bwMode="auto">
        <a:xfrm>
          <a:off x="2247900" y="0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609600</xdr:colOff>
      <xdr:row>0</xdr:row>
      <xdr:rowOff>0</xdr:rowOff>
    </xdr:from>
    <xdr:to>
      <xdr:col>3</xdr:col>
      <xdr:colOff>685800</xdr:colOff>
      <xdr:row>1</xdr:row>
      <xdr:rowOff>38100</xdr:rowOff>
    </xdr:to>
    <xdr:sp macro="" textlink="">
      <xdr:nvSpPr>
        <xdr:cNvPr id="66704870" name="Text Box 201"/>
        <xdr:cNvSpPr txBox="1">
          <a:spLocks noChangeArrowheads="1"/>
        </xdr:cNvSpPr>
      </xdr:nvSpPr>
      <xdr:spPr bwMode="auto">
        <a:xfrm>
          <a:off x="4410075" y="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76200</xdr:colOff>
      <xdr:row>1</xdr:row>
      <xdr:rowOff>38100</xdr:rowOff>
    </xdr:to>
    <xdr:sp macro="" textlink="">
      <xdr:nvSpPr>
        <xdr:cNvPr id="66704871" name="Text Box 202"/>
        <xdr:cNvSpPr txBox="1">
          <a:spLocks noChangeArrowheads="1"/>
        </xdr:cNvSpPr>
      </xdr:nvSpPr>
      <xdr:spPr bwMode="auto">
        <a:xfrm>
          <a:off x="6257925" y="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76200</xdr:colOff>
      <xdr:row>1</xdr:row>
      <xdr:rowOff>38100</xdr:rowOff>
    </xdr:to>
    <xdr:sp macro="" textlink="">
      <xdr:nvSpPr>
        <xdr:cNvPr id="66704872" name="Text Box 203"/>
        <xdr:cNvSpPr txBox="1">
          <a:spLocks noChangeArrowheads="1"/>
        </xdr:cNvSpPr>
      </xdr:nvSpPr>
      <xdr:spPr bwMode="auto">
        <a:xfrm>
          <a:off x="6257925" y="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76200</xdr:colOff>
      <xdr:row>1</xdr:row>
      <xdr:rowOff>38100</xdr:rowOff>
    </xdr:to>
    <xdr:sp macro="" textlink="">
      <xdr:nvSpPr>
        <xdr:cNvPr id="66704873" name="Text Box 204"/>
        <xdr:cNvSpPr txBox="1">
          <a:spLocks noChangeArrowheads="1"/>
        </xdr:cNvSpPr>
      </xdr:nvSpPr>
      <xdr:spPr bwMode="auto">
        <a:xfrm>
          <a:off x="6257925" y="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9525</xdr:colOff>
      <xdr:row>0</xdr:row>
      <xdr:rowOff>0</xdr:rowOff>
    </xdr:from>
    <xdr:to>
      <xdr:col>6</xdr:col>
      <xdr:colOff>0</xdr:colOff>
      <xdr:row>0</xdr:row>
      <xdr:rowOff>0</xdr:rowOff>
    </xdr:to>
    <xdr:graphicFrame macro="">
      <xdr:nvGraphicFramePr>
        <xdr:cNvPr id="66704874" name="Диаграма 20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"/>
        </a:graphicData>
      </a:graphic>
    </xdr:graphicFrame>
    <xdr:clientData/>
  </xdr:twoCellAnchor>
  <xdr:twoCellAnchor>
    <xdr:from>
      <xdr:col>6</xdr:col>
      <xdr:colOff>171450</xdr:colOff>
      <xdr:row>0</xdr:row>
      <xdr:rowOff>0</xdr:rowOff>
    </xdr:from>
    <xdr:to>
      <xdr:col>7</xdr:col>
      <xdr:colOff>0</xdr:colOff>
      <xdr:row>0</xdr:row>
      <xdr:rowOff>0</xdr:rowOff>
    </xdr:to>
    <xdr:graphicFrame macro="">
      <xdr:nvGraphicFramePr>
        <xdr:cNvPr id="66704875" name="Диаграма 20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"/>
        </a:graphicData>
      </a:graphic>
    </xdr:graphicFrame>
    <xdr:clientData/>
  </xdr:twoCellAnchor>
  <xdr:twoCellAnchor editAs="oneCell">
    <xdr:from>
      <xdr:col>5</xdr:col>
      <xdr:colOff>581025</xdr:colOff>
      <xdr:row>0</xdr:row>
      <xdr:rowOff>0</xdr:rowOff>
    </xdr:from>
    <xdr:to>
      <xdr:col>6</xdr:col>
      <xdr:colOff>495300</xdr:colOff>
      <xdr:row>1</xdr:row>
      <xdr:rowOff>142875</xdr:rowOff>
    </xdr:to>
    <xdr:sp macro="" textlink="">
      <xdr:nvSpPr>
        <xdr:cNvPr id="1231" name="Text Box 207"/>
        <xdr:cNvSpPr txBox="1">
          <a:spLocks noChangeArrowheads="1"/>
        </xdr:cNvSpPr>
      </xdr:nvSpPr>
      <xdr:spPr bwMode="auto">
        <a:xfrm>
          <a:off x="5419725" y="0"/>
          <a:ext cx="695325" cy="30480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bg-BG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</xdr:txBody>
    </xdr:sp>
    <xdr:clientData/>
  </xdr:twoCellAnchor>
  <xdr:twoCellAnchor editAs="oneCell">
    <xdr:from>
      <xdr:col>5</xdr:col>
      <xdr:colOff>581025</xdr:colOff>
      <xdr:row>0</xdr:row>
      <xdr:rowOff>0</xdr:rowOff>
    </xdr:from>
    <xdr:to>
      <xdr:col>6</xdr:col>
      <xdr:colOff>495300</xdr:colOff>
      <xdr:row>1</xdr:row>
      <xdr:rowOff>142875</xdr:rowOff>
    </xdr:to>
    <xdr:sp macro="" textlink="">
      <xdr:nvSpPr>
        <xdr:cNvPr id="1232" name="Text Box 208"/>
        <xdr:cNvSpPr txBox="1">
          <a:spLocks noChangeArrowheads="1"/>
        </xdr:cNvSpPr>
      </xdr:nvSpPr>
      <xdr:spPr bwMode="auto">
        <a:xfrm>
          <a:off x="5419725" y="0"/>
          <a:ext cx="695325" cy="30480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bg-BG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</xdr:txBody>
    </xdr:sp>
    <xdr:clientData/>
  </xdr:twoCellAnchor>
  <xdr:twoCellAnchor editAs="oneCell">
    <xdr:from>
      <xdr:col>6</xdr:col>
      <xdr:colOff>704850</xdr:colOff>
      <xdr:row>0</xdr:row>
      <xdr:rowOff>0</xdr:rowOff>
    </xdr:from>
    <xdr:to>
      <xdr:col>7</xdr:col>
      <xdr:colOff>304800</xdr:colOff>
      <xdr:row>1</xdr:row>
      <xdr:rowOff>19050</xdr:rowOff>
    </xdr:to>
    <xdr:sp macro="" textlink="">
      <xdr:nvSpPr>
        <xdr:cNvPr id="66704878" name="Text Box 209"/>
        <xdr:cNvSpPr txBox="1">
          <a:spLocks noChangeArrowheads="1"/>
        </xdr:cNvSpPr>
      </xdr:nvSpPr>
      <xdr:spPr bwMode="auto">
        <a:xfrm>
          <a:off x="6743700" y="0"/>
          <a:ext cx="3048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600075</xdr:colOff>
      <xdr:row>0</xdr:row>
      <xdr:rowOff>0</xdr:rowOff>
    </xdr:from>
    <xdr:to>
      <xdr:col>7</xdr:col>
      <xdr:colOff>76200</xdr:colOff>
      <xdr:row>1</xdr:row>
      <xdr:rowOff>38100</xdr:rowOff>
    </xdr:to>
    <xdr:sp macro="" textlink="">
      <xdr:nvSpPr>
        <xdr:cNvPr id="66704879" name="Text Box 210"/>
        <xdr:cNvSpPr txBox="1">
          <a:spLocks noChangeArrowheads="1"/>
        </xdr:cNvSpPr>
      </xdr:nvSpPr>
      <xdr:spPr bwMode="auto">
        <a:xfrm>
          <a:off x="6743700" y="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590550</xdr:colOff>
      <xdr:row>0</xdr:row>
      <xdr:rowOff>0</xdr:rowOff>
    </xdr:from>
    <xdr:to>
      <xdr:col>6</xdr:col>
      <xdr:colOff>114300</xdr:colOff>
      <xdr:row>1</xdr:row>
      <xdr:rowOff>142875</xdr:rowOff>
    </xdr:to>
    <xdr:sp macro="" textlink="">
      <xdr:nvSpPr>
        <xdr:cNvPr id="66704880" name="Text Box 211"/>
        <xdr:cNvSpPr txBox="1">
          <a:spLocks noChangeArrowheads="1"/>
        </xdr:cNvSpPr>
      </xdr:nvSpPr>
      <xdr:spPr bwMode="auto">
        <a:xfrm>
          <a:off x="6029325" y="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581025</xdr:colOff>
      <xdr:row>0</xdr:row>
      <xdr:rowOff>0</xdr:rowOff>
    </xdr:from>
    <xdr:to>
      <xdr:col>6</xdr:col>
      <xdr:colOff>495300</xdr:colOff>
      <xdr:row>1</xdr:row>
      <xdr:rowOff>142875</xdr:rowOff>
    </xdr:to>
    <xdr:sp macro="" textlink="">
      <xdr:nvSpPr>
        <xdr:cNvPr id="1236" name="Text Box 212"/>
        <xdr:cNvSpPr txBox="1">
          <a:spLocks noChangeArrowheads="1"/>
        </xdr:cNvSpPr>
      </xdr:nvSpPr>
      <xdr:spPr bwMode="auto">
        <a:xfrm>
          <a:off x="5419725" y="0"/>
          <a:ext cx="695325" cy="30480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bg-BG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</xdr:txBody>
    </xdr:sp>
    <xdr:clientData/>
  </xdr:twoCellAnchor>
  <xdr:twoCellAnchor editAs="oneCell">
    <xdr:from>
      <xdr:col>5</xdr:col>
      <xdr:colOff>581025</xdr:colOff>
      <xdr:row>0</xdr:row>
      <xdr:rowOff>0</xdr:rowOff>
    </xdr:from>
    <xdr:to>
      <xdr:col>6</xdr:col>
      <xdr:colOff>495300</xdr:colOff>
      <xdr:row>1</xdr:row>
      <xdr:rowOff>142875</xdr:rowOff>
    </xdr:to>
    <xdr:sp macro="" textlink="">
      <xdr:nvSpPr>
        <xdr:cNvPr id="1237" name="Text Box 213"/>
        <xdr:cNvSpPr txBox="1">
          <a:spLocks noChangeArrowheads="1"/>
        </xdr:cNvSpPr>
      </xdr:nvSpPr>
      <xdr:spPr bwMode="auto">
        <a:xfrm>
          <a:off x="5419725" y="0"/>
          <a:ext cx="695325" cy="30480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bg-BG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</xdr:txBody>
    </xdr:sp>
    <xdr:clientData/>
  </xdr:twoCellAnchor>
  <xdr:twoCellAnchor>
    <xdr:from>
      <xdr:col>6</xdr:col>
      <xdr:colOff>0</xdr:colOff>
      <xdr:row>45</xdr:row>
      <xdr:rowOff>0</xdr:rowOff>
    </xdr:from>
    <xdr:to>
      <xdr:col>6</xdr:col>
      <xdr:colOff>0</xdr:colOff>
      <xdr:row>45</xdr:row>
      <xdr:rowOff>0</xdr:rowOff>
    </xdr:to>
    <xdr:graphicFrame macro="">
      <xdr:nvGraphicFramePr>
        <xdr:cNvPr id="66704883" name="Диаграма 2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"/>
        </a:graphicData>
      </a:graphic>
    </xdr:graphicFrame>
    <xdr:clientData/>
  </xdr:twoCellAnchor>
  <xdr:twoCellAnchor>
    <xdr:from>
      <xdr:col>6</xdr:col>
      <xdr:colOff>0</xdr:colOff>
      <xdr:row>45</xdr:row>
      <xdr:rowOff>0</xdr:rowOff>
    </xdr:from>
    <xdr:to>
      <xdr:col>6</xdr:col>
      <xdr:colOff>0</xdr:colOff>
      <xdr:row>45</xdr:row>
      <xdr:rowOff>0</xdr:rowOff>
    </xdr:to>
    <xdr:graphicFrame macro="">
      <xdr:nvGraphicFramePr>
        <xdr:cNvPr id="66704884" name="Диаграма 2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"/>
        </a:graphicData>
      </a:graphic>
    </xdr:graphicFrame>
    <xdr:clientData/>
  </xdr:twoCellAnchor>
  <xdr:twoCellAnchor>
    <xdr:from>
      <xdr:col>6</xdr:col>
      <xdr:colOff>0</xdr:colOff>
      <xdr:row>45</xdr:row>
      <xdr:rowOff>0</xdr:rowOff>
    </xdr:from>
    <xdr:to>
      <xdr:col>6</xdr:col>
      <xdr:colOff>0</xdr:colOff>
      <xdr:row>45</xdr:row>
      <xdr:rowOff>0</xdr:rowOff>
    </xdr:to>
    <xdr:graphicFrame macro="">
      <xdr:nvGraphicFramePr>
        <xdr:cNvPr id="66704885" name="Диаграма 2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"/>
        </a:graphicData>
      </a:graphic>
    </xdr:graphicFrame>
    <xdr:clientData/>
  </xdr:twoCellAnchor>
  <xdr:twoCellAnchor>
    <xdr:from>
      <xdr:col>6</xdr:col>
      <xdr:colOff>0</xdr:colOff>
      <xdr:row>45</xdr:row>
      <xdr:rowOff>0</xdr:rowOff>
    </xdr:from>
    <xdr:to>
      <xdr:col>6</xdr:col>
      <xdr:colOff>0</xdr:colOff>
      <xdr:row>45</xdr:row>
      <xdr:rowOff>0</xdr:rowOff>
    </xdr:to>
    <xdr:graphicFrame macro="">
      <xdr:nvGraphicFramePr>
        <xdr:cNvPr id="66704886" name="Диаграма 22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9"/>
        </a:graphicData>
      </a:graphic>
    </xdr:graphicFrame>
    <xdr:clientData/>
  </xdr:twoCellAnchor>
  <xdr:twoCellAnchor>
    <xdr:from>
      <xdr:col>6</xdr:col>
      <xdr:colOff>0</xdr:colOff>
      <xdr:row>45</xdr:row>
      <xdr:rowOff>0</xdr:rowOff>
    </xdr:from>
    <xdr:to>
      <xdr:col>6</xdr:col>
      <xdr:colOff>0</xdr:colOff>
      <xdr:row>45</xdr:row>
      <xdr:rowOff>0</xdr:rowOff>
    </xdr:to>
    <xdr:graphicFrame macro="">
      <xdr:nvGraphicFramePr>
        <xdr:cNvPr id="66704887" name="Диаграма 2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0"/>
        </a:graphicData>
      </a:graphic>
    </xdr:graphicFrame>
    <xdr:clientData/>
  </xdr:twoCellAnchor>
  <xdr:twoCellAnchor>
    <xdr:from>
      <xdr:col>6</xdr:col>
      <xdr:colOff>0</xdr:colOff>
      <xdr:row>45</xdr:row>
      <xdr:rowOff>0</xdr:rowOff>
    </xdr:from>
    <xdr:to>
      <xdr:col>6</xdr:col>
      <xdr:colOff>0</xdr:colOff>
      <xdr:row>45</xdr:row>
      <xdr:rowOff>0</xdr:rowOff>
    </xdr:to>
    <xdr:graphicFrame macro="">
      <xdr:nvGraphicFramePr>
        <xdr:cNvPr id="66704888" name="Диаграма 2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1"/>
        </a:graphicData>
      </a:graphic>
    </xdr:graphicFrame>
    <xdr:clientData/>
  </xdr:twoCellAnchor>
  <xdr:oneCellAnchor>
    <xdr:from>
      <xdr:col>6</xdr:col>
      <xdr:colOff>0</xdr:colOff>
      <xdr:row>74</xdr:row>
      <xdr:rowOff>0</xdr:rowOff>
    </xdr:from>
    <xdr:ext cx="47001" cy="141001"/>
    <xdr:sp macro="" textlink="">
      <xdr:nvSpPr>
        <xdr:cNvPr id="1248" name="Text Box 224"/>
        <xdr:cNvSpPr txBox="1">
          <a:spLocks noChangeArrowheads="1"/>
        </xdr:cNvSpPr>
      </xdr:nvSpPr>
      <xdr:spPr bwMode="auto">
        <a:xfrm>
          <a:off x="6257925" y="10439400"/>
          <a:ext cx="47001" cy="141001"/>
        </a:xfrm>
        <a:prstGeom prst="rect">
          <a:avLst/>
        </a:prstGeom>
        <a:noFill/>
        <a:ln>
          <a:noFill/>
        </a:ln>
        <a:extLst/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bg-B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twoCellAnchor>
    <xdr:from>
      <xdr:col>6</xdr:col>
      <xdr:colOff>0</xdr:colOff>
      <xdr:row>45</xdr:row>
      <xdr:rowOff>0</xdr:rowOff>
    </xdr:from>
    <xdr:to>
      <xdr:col>6</xdr:col>
      <xdr:colOff>0</xdr:colOff>
      <xdr:row>45</xdr:row>
      <xdr:rowOff>0</xdr:rowOff>
    </xdr:to>
    <xdr:graphicFrame macro="">
      <xdr:nvGraphicFramePr>
        <xdr:cNvPr id="66704891" name="Диаграма 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2"/>
        </a:graphicData>
      </a:graphic>
    </xdr:graphicFrame>
    <xdr:clientData/>
  </xdr:twoCellAnchor>
  <xdr:twoCellAnchor>
    <xdr:from>
      <xdr:col>6</xdr:col>
      <xdr:colOff>0</xdr:colOff>
      <xdr:row>45</xdr:row>
      <xdr:rowOff>0</xdr:rowOff>
    </xdr:from>
    <xdr:to>
      <xdr:col>6</xdr:col>
      <xdr:colOff>0</xdr:colOff>
      <xdr:row>45</xdr:row>
      <xdr:rowOff>0</xdr:rowOff>
    </xdr:to>
    <xdr:graphicFrame macro="">
      <xdr:nvGraphicFramePr>
        <xdr:cNvPr id="66704892" name="Диаграма 2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3"/>
        </a:graphicData>
      </a:graphic>
    </xdr:graphicFrame>
    <xdr:clientData/>
  </xdr:twoCellAnchor>
  <xdr:twoCellAnchor>
    <xdr:from>
      <xdr:col>6</xdr:col>
      <xdr:colOff>0</xdr:colOff>
      <xdr:row>45</xdr:row>
      <xdr:rowOff>0</xdr:rowOff>
    </xdr:from>
    <xdr:to>
      <xdr:col>6</xdr:col>
      <xdr:colOff>0</xdr:colOff>
      <xdr:row>45</xdr:row>
      <xdr:rowOff>0</xdr:rowOff>
    </xdr:to>
    <xdr:graphicFrame macro="">
      <xdr:nvGraphicFramePr>
        <xdr:cNvPr id="66704893" name="Диаграма 2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4"/>
        </a:graphicData>
      </a:graphic>
    </xdr:graphicFrame>
    <xdr:clientData/>
  </xdr:twoCellAnchor>
  <xdr:twoCellAnchor>
    <xdr:from>
      <xdr:col>6</xdr:col>
      <xdr:colOff>0</xdr:colOff>
      <xdr:row>45</xdr:row>
      <xdr:rowOff>0</xdr:rowOff>
    </xdr:from>
    <xdr:to>
      <xdr:col>6</xdr:col>
      <xdr:colOff>0</xdr:colOff>
      <xdr:row>45</xdr:row>
      <xdr:rowOff>0</xdr:rowOff>
    </xdr:to>
    <xdr:graphicFrame macro="">
      <xdr:nvGraphicFramePr>
        <xdr:cNvPr id="66704894" name="Диаграма 22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5"/>
        </a:graphicData>
      </a:graphic>
    </xdr:graphicFrame>
    <xdr:clientData/>
  </xdr:twoCellAnchor>
  <xdr:twoCellAnchor editAs="oneCell">
    <xdr:from>
      <xdr:col>2</xdr:col>
      <xdr:colOff>942975</xdr:colOff>
      <xdr:row>74</xdr:row>
      <xdr:rowOff>0</xdr:rowOff>
    </xdr:from>
    <xdr:to>
      <xdr:col>2</xdr:col>
      <xdr:colOff>1419225</xdr:colOff>
      <xdr:row>75</xdr:row>
      <xdr:rowOff>0</xdr:rowOff>
    </xdr:to>
    <xdr:sp macro="" textlink="">
      <xdr:nvSpPr>
        <xdr:cNvPr id="66704895" name="Text Box 229"/>
        <xdr:cNvSpPr txBox="1">
          <a:spLocks noChangeArrowheads="1"/>
        </xdr:cNvSpPr>
      </xdr:nvSpPr>
      <xdr:spPr bwMode="auto">
        <a:xfrm>
          <a:off x="1314450" y="10439400"/>
          <a:ext cx="4762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1876425</xdr:colOff>
      <xdr:row>74</xdr:row>
      <xdr:rowOff>0</xdr:rowOff>
    </xdr:from>
    <xdr:to>
      <xdr:col>2</xdr:col>
      <xdr:colOff>2505075</xdr:colOff>
      <xdr:row>75</xdr:row>
      <xdr:rowOff>19050</xdr:rowOff>
    </xdr:to>
    <xdr:sp macro="" textlink="">
      <xdr:nvSpPr>
        <xdr:cNvPr id="66704896" name="Text Box 230"/>
        <xdr:cNvSpPr txBox="1">
          <a:spLocks noChangeArrowheads="1"/>
        </xdr:cNvSpPr>
      </xdr:nvSpPr>
      <xdr:spPr bwMode="auto">
        <a:xfrm>
          <a:off x="2247900" y="10439400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74</xdr:row>
      <xdr:rowOff>0</xdr:rowOff>
    </xdr:from>
    <xdr:to>
      <xdr:col>6</xdr:col>
      <xdr:colOff>76200</xdr:colOff>
      <xdr:row>75</xdr:row>
      <xdr:rowOff>38100</xdr:rowOff>
    </xdr:to>
    <xdr:sp macro="" textlink="">
      <xdr:nvSpPr>
        <xdr:cNvPr id="66704898" name="Text Box 232"/>
        <xdr:cNvSpPr txBox="1">
          <a:spLocks noChangeArrowheads="1"/>
        </xdr:cNvSpPr>
      </xdr:nvSpPr>
      <xdr:spPr bwMode="auto">
        <a:xfrm>
          <a:off x="6257925" y="10439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581026</xdr:colOff>
      <xdr:row>74</xdr:row>
      <xdr:rowOff>0</xdr:rowOff>
    </xdr:from>
    <xdr:to>
      <xdr:col>3</xdr:col>
      <xdr:colOff>695325</xdr:colOff>
      <xdr:row>74</xdr:row>
      <xdr:rowOff>45719</xdr:rowOff>
    </xdr:to>
    <xdr:sp macro="" textlink="">
      <xdr:nvSpPr>
        <xdr:cNvPr id="1257" name="Text Box 233"/>
        <xdr:cNvSpPr txBox="1">
          <a:spLocks noChangeArrowheads="1"/>
        </xdr:cNvSpPr>
      </xdr:nvSpPr>
      <xdr:spPr bwMode="auto">
        <a:xfrm>
          <a:off x="4619626" y="11925300"/>
          <a:ext cx="114299" cy="45719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bg-BG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</xdr:txBody>
    </xdr:sp>
    <xdr:clientData/>
  </xdr:twoCellAnchor>
  <xdr:oneCellAnchor>
    <xdr:from>
      <xdr:col>6</xdr:col>
      <xdr:colOff>0</xdr:colOff>
      <xdr:row>74</xdr:row>
      <xdr:rowOff>0</xdr:rowOff>
    </xdr:from>
    <xdr:ext cx="47001" cy="141001"/>
    <xdr:sp macro="" textlink="">
      <xdr:nvSpPr>
        <xdr:cNvPr id="1258" name="Text Box 234"/>
        <xdr:cNvSpPr txBox="1">
          <a:spLocks noChangeArrowheads="1"/>
        </xdr:cNvSpPr>
      </xdr:nvSpPr>
      <xdr:spPr bwMode="auto">
        <a:xfrm>
          <a:off x="6257925" y="10439400"/>
          <a:ext cx="47001" cy="141001"/>
        </a:xfrm>
        <a:prstGeom prst="rect">
          <a:avLst/>
        </a:prstGeom>
        <a:noFill/>
        <a:ln>
          <a:noFill/>
        </a:ln>
        <a:extLst/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bg-B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twoCellAnchor editAs="oneCell">
    <xdr:from>
      <xdr:col>2</xdr:col>
      <xdr:colOff>942975</xdr:colOff>
      <xdr:row>74</xdr:row>
      <xdr:rowOff>0</xdr:rowOff>
    </xdr:from>
    <xdr:to>
      <xdr:col>2</xdr:col>
      <xdr:colOff>1419225</xdr:colOff>
      <xdr:row>75</xdr:row>
      <xdr:rowOff>0</xdr:rowOff>
    </xdr:to>
    <xdr:sp macro="" textlink="">
      <xdr:nvSpPr>
        <xdr:cNvPr id="66704901" name="Text Box 235"/>
        <xdr:cNvSpPr txBox="1">
          <a:spLocks noChangeArrowheads="1"/>
        </xdr:cNvSpPr>
      </xdr:nvSpPr>
      <xdr:spPr bwMode="auto">
        <a:xfrm>
          <a:off x="1314450" y="10439400"/>
          <a:ext cx="4762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1876425</xdr:colOff>
      <xdr:row>74</xdr:row>
      <xdr:rowOff>0</xdr:rowOff>
    </xdr:from>
    <xdr:to>
      <xdr:col>2</xdr:col>
      <xdr:colOff>2505075</xdr:colOff>
      <xdr:row>75</xdr:row>
      <xdr:rowOff>19050</xdr:rowOff>
    </xdr:to>
    <xdr:sp macro="" textlink="">
      <xdr:nvSpPr>
        <xdr:cNvPr id="66704902" name="Text Box 236"/>
        <xdr:cNvSpPr txBox="1">
          <a:spLocks noChangeArrowheads="1"/>
        </xdr:cNvSpPr>
      </xdr:nvSpPr>
      <xdr:spPr bwMode="auto">
        <a:xfrm>
          <a:off x="2247900" y="10439400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533400</xdr:colOff>
      <xdr:row>77</xdr:row>
      <xdr:rowOff>9525</xdr:rowOff>
    </xdr:from>
    <xdr:to>
      <xdr:col>9</xdr:col>
      <xdr:colOff>0</xdr:colOff>
      <xdr:row>78</xdr:row>
      <xdr:rowOff>38100</xdr:rowOff>
    </xdr:to>
    <xdr:sp macro="" textlink="">
      <xdr:nvSpPr>
        <xdr:cNvPr id="66704903" name="Text Box 237"/>
        <xdr:cNvSpPr txBox="1">
          <a:spLocks noChangeArrowheads="1"/>
        </xdr:cNvSpPr>
      </xdr:nvSpPr>
      <xdr:spPr bwMode="auto">
        <a:xfrm>
          <a:off x="8248650" y="1295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74</xdr:row>
      <xdr:rowOff>0</xdr:rowOff>
    </xdr:from>
    <xdr:to>
      <xdr:col>6</xdr:col>
      <xdr:colOff>409575</xdr:colOff>
      <xdr:row>75</xdr:row>
      <xdr:rowOff>57150</xdr:rowOff>
    </xdr:to>
    <xdr:sp macro="" textlink="">
      <xdr:nvSpPr>
        <xdr:cNvPr id="66704904" name="Text Box 238"/>
        <xdr:cNvSpPr txBox="1">
          <a:spLocks noChangeArrowheads="1"/>
        </xdr:cNvSpPr>
      </xdr:nvSpPr>
      <xdr:spPr bwMode="auto">
        <a:xfrm>
          <a:off x="6257925" y="10439400"/>
          <a:ext cx="4095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74</xdr:row>
      <xdr:rowOff>0</xdr:rowOff>
    </xdr:from>
    <xdr:to>
      <xdr:col>6</xdr:col>
      <xdr:colOff>76200</xdr:colOff>
      <xdr:row>75</xdr:row>
      <xdr:rowOff>38100</xdr:rowOff>
    </xdr:to>
    <xdr:sp macro="" textlink="">
      <xdr:nvSpPr>
        <xdr:cNvPr id="66704905" name="Text Box 239"/>
        <xdr:cNvSpPr txBox="1">
          <a:spLocks noChangeArrowheads="1"/>
        </xdr:cNvSpPr>
      </xdr:nvSpPr>
      <xdr:spPr bwMode="auto">
        <a:xfrm>
          <a:off x="6257925" y="10439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74</xdr:row>
      <xdr:rowOff>0</xdr:rowOff>
    </xdr:from>
    <xdr:to>
      <xdr:col>6</xdr:col>
      <xdr:colOff>76200</xdr:colOff>
      <xdr:row>75</xdr:row>
      <xdr:rowOff>38100</xdr:rowOff>
    </xdr:to>
    <xdr:sp macro="" textlink="">
      <xdr:nvSpPr>
        <xdr:cNvPr id="66704906" name="Text Box 240"/>
        <xdr:cNvSpPr txBox="1">
          <a:spLocks noChangeArrowheads="1"/>
        </xdr:cNvSpPr>
      </xdr:nvSpPr>
      <xdr:spPr bwMode="auto">
        <a:xfrm>
          <a:off x="6257925" y="10439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74</xdr:row>
      <xdr:rowOff>0</xdr:rowOff>
    </xdr:from>
    <xdr:to>
      <xdr:col>6</xdr:col>
      <xdr:colOff>76200</xdr:colOff>
      <xdr:row>75</xdr:row>
      <xdr:rowOff>38100</xdr:rowOff>
    </xdr:to>
    <xdr:sp macro="" textlink="">
      <xdr:nvSpPr>
        <xdr:cNvPr id="66704907" name="Text Box 241"/>
        <xdr:cNvSpPr txBox="1">
          <a:spLocks noChangeArrowheads="1"/>
        </xdr:cNvSpPr>
      </xdr:nvSpPr>
      <xdr:spPr bwMode="auto">
        <a:xfrm>
          <a:off x="6257925" y="10439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9525</xdr:colOff>
      <xdr:row>45</xdr:row>
      <xdr:rowOff>0</xdr:rowOff>
    </xdr:from>
    <xdr:to>
      <xdr:col>6</xdr:col>
      <xdr:colOff>0</xdr:colOff>
      <xdr:row>45</xdr:row>
      <xdr:rowOff>0</xdr:rowOff>
    </xdr:to>
    <xdr:graphicFrame macro="">
      <xdr:nvGraphicFramePr>
        <xdr:cNvPr id="66704908" name="Диаграма 24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6"/>
        </a:graphicData>
      </a:graphic>
    </xdr:graphicFrame>
    <xdr:clientData/>
  </xdr:twoCellAnchor>
  <xdr:twoCellAnchor editAs="oneCell">
    <xdr:from>
      <xdr:col>5</xdr:col>
      <xdr:colOff>704850</xdr:colOff>
      <xdr:row>74</xdr:row>
      <xdr:rowOff>0</xdr:rowOff>
    </xdr:from>
    <xdr:to>
      <xdr:col>6</xdr:col>
      <xdr:colOff>228600</xdr:colOff>
      <xdr:row>75</xdr:row>
      <xdr:rowOff>19050</xdr:rowOff>
    </xdr:to>
    <xdr:sp macro="" textlink="">
      <xdr:nvSpPr>
        <xdr:cNvPr id="66704909" name="Text Box 243"/>
        <xdr:cNvSpPr txBox="1">
          <a:spLocks noChangeArrowheads="1"/>
        </xdr:cNvSpPr>
      </xdr:nvSpPr>
      <xdr:spPr bwMode="auto">
        <a:xfrm>
          <a:off x="6143625" y="10439400"/>
          <a:ext cx="3048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74</xdr:row>
      <xdr:rowOff>0</xdr:rowOff>
    </xdr:from>
    <xdr:to>
      <xdr:col>6</xdr:col>
      <xdr:colOff>76200</xdr:colOff>
      <xdr:row>75</xdr:row>
      <xdr:rowOff>38100</xdr:rowOff>
    </xdr:to>
    <xdr:sp macro="" textlink="">
      <xdr:nvSpPr>
        <xdr:cNvPr id="66704910" name="Text Box 244"/>
        <xdr:cNvSpPr txBox="1">
          <a:spLocks noChangeArrowheads="1"/>
        </xdr:cNvSpPr>
      </xdr:nvSpPr>
      <xdr:spPr bwMode="auto">
        <a:xfrm>
          <a:off x="6257925" y="10439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74</xdr:row>
      <xdr:rowOff>0</xdr:rowOff>
    </xdr:from>
    <xdr:to>
      <xdr:col>6</xdr:col>
      <xdr:colOff>571500</xdr:colOff>
      <xdr:row>76</xdr:row>
      <xdr:rowOff>66675</xdr:rowOff>
    </xdr:to>
    <xdr:sp macro="" textlink="">
      <xdr:nvSpPr>
        <xdr:cNvPr id="66704912" name="Text Box 247"/>
        <xdr:cNvSpPr txBox="1">
          <a:spLocks noChangeArrowheads="1"/>
        </xdr:cNvSpPr>
      </xdr:nvSpPr>
      <xdr:spPr bwMode="auto">
        <a:xfrm>
          <a:off x="6257925" y="10439400"/>
          <a:ext cx="5715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74</xdr:row>
      <xdr:rowOff>0</xdr:rowOff>
    </xdr:from>
    <xdr:to>
      <xdr:col>7</xdr:col>
      <xdr:colOff>95250</xdr:colOff>
      <xdr:row>76</xdr:row>
      <xdr:rowOff>38100</xdr:rowOff>
    </xdr:to>
    <xdr:sp macro="" textlink="">
      <xdr:nvSpPr>
        <xdr:cNvPr id="66704913" name="Text Box 248"/>
        <xdr:cNvSpPr txBox="1">
          <a:spLocks noChangeArrowheads="1"/>
        </xdr:cNvSpPr>
      </xdr:nvSpPr>
      <xdr:spPr bwMode="auto">
        <a:xfrm>
          <a:off x="6257925" y="10439400"/>
          <a:ext cx="6762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74</xdr:row>
      <xdr:rowOff>0</xdr:rowOff>
    </xdr:from>
    <xdr:to>
      <xdr:col>7</xdr:col>
      <xdr:colOff>19050</xdr:colOff>
      <xdr:row>76</xdr:row>
      <xdr:rowOff>0</xdr:rowOff>
    </xdr:to>
    <xdr:sp macro="" textlink="">
      <xdr:nvSpPr>
        <xdr:cNvPr id="66704914" name="Text Box 249"/>
        <xdr:cNvSpPr txBox="1">
          <a:spLocks noChangeArrowheads="1"/>
        </xdr:cNvSpPr>
      </xdr:nvSpPr>
      <xdr:spPr bwMode="auto">
        <a:xfrm>
          <a:off x="6257925" y="10439400"/>
          <a:ext cx="60007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9525</xdr:colOff>
      <xdr:row>45</xdr:row>
      <xdr:rowOff>0</xdr:rowOff>
    </xdr:from>
    <xdr:to>
      <xdr:col>5</xdr:col>
      <xdr:colOff>19050</xdr:colOff>
      <xdr:row>45</xdr:row>
      <xdr:rowOff>0</xdr:rowOff>
    </xdr:to>
    <xdr:graphicFrame macro="">
      <xdr:nvGraphicFramePr>
        <xdr:cNvPr id="66704915" name="Диаграма 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7"/>
        </a:graphicData>
      </a:graphic>
    </xdr:graphicFrame>
    <xdr:clientData/>
  </xdr:twoCellAnchor>
  <xdr:twoCellAnchor>
    <xdr:from>
      <xdr:col>5</xdr:col>
      <xdr:colOff>171450</xdr:colOff>
      <xdr:row>45</xdr:row>
      <xdr:rowOff>0</xdr:rowOff>
    </xdr:from>
    <xdr:to>
      <xdr:col>6</xdr:col>
      <xdr:colOff>0</xdr:colOff>
      <xdr:row>45</xdr:row>
      <xdr:rowOff>0</xdr:rowOff>
    </xdr:to>
    <xdr:graphicFrame macro="">
      <xdr:nvGraphicFramePr>
        <xdr:cNvPr id="66704916" name="Диаграма 25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8"/>
        </a:graphicData>
      </a:graphic>
    </xdr:graphicFrame>
    <xdr:clientData/>
  </xdr:twoCellAnchor>
  <xdr:twoCellAnchor>
    <xdr:from>
      <xdr:col>6</xdr:col>
      <xdr:colOff>0</xdr:colOff>
      <xdr:row>45</xdr:row>
      <xdr:rowOff>0</xdr:rowOff>
    </xdr:from>
    <xdr:to>
      <xdr:col>6</xdr:col>
      <xdr:colOff>0</xdr:colOff>
      <xdr:row>45</xdr:row>
      <xdr:rowOff>0</xdr:rowOff>
    </xdr:to>
    <xdr:graphicFrame macro="">
      <xdr:nvGraphicFramePr>
        <xdr:cNvPr id="66704917" name="Диаграма 25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9"/>
        </a:graphicData>
      </a:graphic>
    </xdr:graphicFrame>
    <xdr:clientData/>
  </xdr:twoCellAnchor>
  <xdr:twoCellAnchor>
    <xdr:from>
      <xdr:col>6</xdr:col>
      <xdr:colOff>0</xdr:colOff>
      <xdr:row>45</xdr:row>
      <xdr:rowOff>0</xdr:rowOff>
    </xdr:from>
    <xdr:to>
      <xdr:col>6</xdr:col>
      <xdr:colOff>0</xdr:colOff>
      <xdr:row>45</xdr:row>
      <xdr:rowOff>0</xdr:rowOff>
    </xdr:to>
    <xdr:graphicFrame macro="">
      <xdr:nvGraphicFramePr>
        <xdr:cNvPr id="66704918" name="Диаграма 25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0"/>
        </a:graphicData>
      </a:graphic>
    </xdr:graphicFrame>
    <xdr:clientData/>
  </xdr:twoCellAnchor>
  <xdr:twoCellAnchor>
    <xdr:from>
      <xdr:col>6</xdr:col>
      <xdr:colOff>0</xdr:colOff>
      <xdr:row>45</xdr:row>
      <xdr:rowOff>0</xdr:rowOff>
    </xdr:from>
    <xdr:to>
      <xdr:col>6</xdr:col>
      <xdr:colOff>0</xdr:colOff>
      <xdr:row>45</xdr:row>
      <xdr:rowOff>0</xdr:rowOff>
    </xdr:to>
    <xdr:graphicFrame macro="">
      <xdr:nvGraphicFramePr>
        <xdr:cNvPr id="66704919" name="Диаграма 25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1"/>
        </a:graphicData>
      </a:graphic>
    </xdr:graphicFrame>
    <xdr:clientData/>
  </xdr:twoCellAnchor>
  <xdr:twoCellAnchor>
    <xdr:from>
      <xdr:col>6</xdr:col>
      <xdr:colOff>0</xdr:colOff>
      <xdr:row>45</xdr:row>
      <xdr:rowOff>0</xdr:rowOff>
    </xdr:from>
    <xdr:to>
      <xdr:col>6</xdr:col>
      <xdr:colOff>0</xdr:colOff>
      <xdr:row>45</xdr:row>
      <xdr:rowOff>0</xdr:rowOff>
    </xdr:to>
    <xdr:graphicFrame macro="">
      <xdr:nvGraphicFramePr>
        <xdr:cNvPr id="66704920" name="Диаграма 25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2"/>
        </a:graphicData>
      </a:graphic>
    </xdr:graphicFrame>
    <xdr:clientData/>
  </xdr:twoCellAnchor>
  <xdr:twoCellAnchor>
    <xdr:from>
      <xdr:col>6</xdr:col>
      <xdr:colOff>0</xdr:colOff>
      <xdr:row>45</xdr:row>
      <xdr:rowOff>0</xdr:rowOff>
    </xdr:from>
    <xdr:to>
      <xdr:col>6</xdr:col>
      <xdr:colOff>0</xdr:colOff>
      <xdr:row>45</xdr:row>
      <xdr:rowOff>0</xdr:rowOff>
    </xdr:to>
    <xdr:graphicFrame macro="">
      <xdr:nvGraphicFramePr>
        <xdr:cNvPr id="66704921" name="Диаграма 25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3"/>
        </a:graphicData>
      </a:graphic>
    </xdr:graphicFrame>
    <xdr:clientData/>
  </xdr:twoCellAnchor>
  <xdr:twoCellAnchor>
    <xdr:from>
      <xdr:col>6</xdr:col>
      <xdr:colOff>0</xdr:colOff>
      <xdr:row>45</xdr:row>
      <xdr:rowOff>0</xdr:rowOff>
    </xdr:from>
    <xdr:to>
      <xdr:col>6</xdr:col>
      <xdr:colOff>0</xdr:colOff>
      <xdr:row>45</xdr:row>
      <xdr:rowOff>0</xdr:rowOff>
    </xdr:to>
    <xdr:graphicFrame macro="">
      <xdr:nvGraphicFramePr>
        <xdr:cNvPr id="66704922" name="Диаграма 25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4"/>
        </a:graphicData>
      </a:graphic>
    </xdr:graphicFrame>
    <xdr:clientData/>
  </xdr:twoCellAnchor>
  <xdr:twoCellAnchor>
    <xdr:from>
      <xdr:col>6</xdr:col>
      <xdr:colOff>0</xdr:colOff>
      <xdr:row>45</xdr:row>
      <xdr:rowOff>0</xdr:rowOff>
    </xdr:from>
    <xdr:to>
      <xdr:col>6</xdr:col>
      <xdr:colOff>0</xdr:colOff>
      <xdr:row>45</xdr:row>
      <xdr:rowOff>0</xdr:rowOff>
    </xdr:to>
    <xdr:graphicFrame macro="">
      <xdr:nvGraphicFramePr>
        <xdr:cNvPr id="66704923" name="Диаграма 25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5"/>
        </a:graphicData>
      </a:graphic>
    </xdr:graphicFrame>
    <xdr:clientData/>
  </xdr:twoCellAnchor>
  <xdr:twoCellAnchor>
    <xdr:from>
      <xdr:col>6</xdr:col>
      <xdr:colOff>0</xdr:colOff>
      <xdr:row>45</xdr:row>
      <xdr:rowOff>0</xdr:rowOff>
    </xdr:from>
    <xdr:to>
      <xdr:col>6</xdr:col>
      <xdr:colOff>0</xdr:colOff>
      <xdr:row>45</xdr:row>
      <xdr:rowOff>0</xdr:rowOff>
    </xdr:to>
    <xdr:graphicFrame macro="">
      <xdr:nvGraphicFramePr>
        <xdr:cNvPr id="66704924" name="Диаграма 25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6"/>
        </a:graphicData>
      </a:graphic>
    </xdr:graphicFrame>
    <xdr:clientData/>
  </xdr:twoCellAnchor>
  <xdr:twoCellAnchor>
    <xdr:from>
      <xdr:col>6</xdr:col>
      <xdr:colOff>0</xdr:colOff>
      <xdr:row>45</xdr:row>
      <xdr:rowOff>0</xdr:rowOff>
    </xdr:from>
    <xdr:to>
      <xdr:col>6</xdr:col>
      <xdr:colOff>0</xdr:colOff>
      <xdr:row>45</xdr:row>
      <xdr:rowOff>0</xdr:rowOff>
    </xdr:to>
    <xdr:graphicFrame macro="">
      <xdr:nvGraphicFramePr>
        <xdr:cNvPr id="66704925" name="Диаграма 26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7"/>
        </a:graphicData>
      </a:graphic>
    </xdr:graphicFrame>
    <xdr:clientData/>
  </xdr:twoCellAnchor>
  <xdr:twoCellAnchor>
    <xdr:from>
      <xdr:col>6</xdr:col>
      <xdr:colOff>0</xdr:colOff>
      <xdr:row>45</xdr:row>
      <xdr:rowOff>0</xdr:rowOff>
    </xdr:from>
    <xdr:to>
      <xdr:col>6</xdr:col>
      <xdr:colOff>0</xdr:colOff>
      <xdr:row>45</xdr:row>
      <xdr:rowOff>0</xdr:rowOff>
    </xdr:to>
    <xdr:graphicFrame macro="">
      <xdr:nvGraphicFramePr>
        <xdr:cNvPr id="66704926" name="Диаграма 26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8"/>
        </a:graphicData>
      </a:graphic>
    </xdr:graphicFrame>
    <xdr:clientData/>
  </xdr:twoCellAnchor>
  <xdr:twoCellAnchor editAs="oneCell">
    <xdr:from>
      <xdr:col>3</xdr:col>
      <xdr:colOff>581025</xdr:colOff>
      <xdr:row>72</xdr:row>
      <xdr:rowOff>85726</xdr:rowOff>
    </xdr:from>
    <xdr:to>
      <xdr:col>4</xdr:col>
      <xdr:colOff>495300</xdr:colOff>
      <xdr:row>73</xdr:row>
      <xdr:rowOff>104776</xdr:rowOff>
    </xdr:to>
    <xdr:sp macro="" textlink="">
      <xdr:nvSpPr>
        <xdr:cNvPr id="1286" name="Text Box 262"/>
        <xdr:cNvSpPr txBox="1">
          <a:spLocks noChangeArrowheads="1"/>
        </xdr:cNvSpPr>
      </xdr:nvSpPr>
      <xdr:spPr bwMode="auto">
        <a:xfrm rot="10800000" flipV="1">
          <a:off x="4619625" y="11182351"/>
          <a:ext cx="695325" cy="19050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bg-BG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</xdr:txBody>
    </xdr:sp>
    <xdr:clientData/>
  </xdr:twoCellAnchor>
  <xdr:oneCellAnchor>
    <xdr:from>
      <xdr:col>6</xdr:col>
      <xdr:colOff>0</xdr:colOff>
      <xdr:row>74</xdr:row>
      <xdr:rowOff>0</xdr:rowOff>
    </xdr:from>
    <xdr:ext cx="47001" cy="141001"/>
    <xdr:sp macro="" textlink="">
      <xdr:nvSpPr>
        <xdr:cNvPr id="1287" name="Text Box 263"/>
        <xdr:cNvSpPr txBox="1">
          <a:spLocks noChangeArrowheads="1"/>
        </xdr:cNvSpPr>
      </xdr:nvSpPr>
      <xdr:spPr bwMode="auto">
        <a:xfrm>
          <a:off x="6257925" y="10439400"/>
          <a:ext cx="47001" cy="141001"/>
        </a:xfrm>
        <a:prstGeom prst="rect">
          <a:avLst/>
        </a:prstGeom>
        <a:noFill/>
        <a:ln>
          <a:noFill/>
        </a:ln>
        <a:extLst/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bg-B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twoCellAnchor editAs="oneCell">
    <xdr:from>
      <xdr:col>2</xdr:col>
      <xdr:colOff>942975</xdr:colOff>
      <xdr:row>74</xdr:row>
      <xdr:rowOff>0</xdr:rowOff>
    </xdr:from>
    <xdr:to>
      <xdr:col>2</xdr:col>
      <xdr:colOff>1419225</xdr:colOff>
      <xdr:row>75</xdr:row>
      <xdr:rowOff>0</xdr:rowOff>
    </xdr:to>
    <xdr:sp macro="" textlink="">
      <xdr:nvSpPr>
        <xdr:cNvPr id="66704929" name="Text Box 264"/>
        <xdr:cNvSpPr txBox="1">
          <a:spLocks noChangeArrowheads="1"/>
        </xdr:cNvSpPr>
      </xdr:nvSpPr>
      <xdr:spPr bwMode="auto">
        <a:xfrm>
          <a:off x="1314450" y="10439400"/>
          <a:ext cx="4762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1876425</xdr:colOff>
      <xdr:row>74</xdr:row>
      <xdr:rowOff>0</xdr:rowOff>
    </xdr:from>
    <xdr:to>
      <xdr:col>2</xdr:col>
      <xdr:colOff>2505075</xdr:colOff>
      <xdr:row>75</xdr:row>
      <xdr:rowOff>19050</xdr:rowOff>
    </xdr:to>
    <xdr:sp macro="" textlink="">
      <xdr:nvSpPr>
        <xdr:cNvPr id="66704930" name="Text Box 265"/>
        <xdr:cNvSpPr txBox="1">
          <a:spLocks noChangeArrowheads="1"/>
        </xdr:cNvSpPr>
      </xdr:nvSpPr>
      <xdr:spPr bwMode="auto">
        <a:xfrm>
          <a:off x="2247900" y="10439400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74</xdr:row>
      <xdr:rowOff>0</xdr:rowOff>
    </xdr:from>
    <xdr:to>
      <xdr:col>6</xdr:col>
      <xdr:colOff>76200</xdr:colOff>
      <xdr:row>75</xdr:row>
      <xdr:rowOff>38100</xdr:rowOff>
    </xdr:to>
    <xdr:sp macro="" textlink="">
      <xdr:nvSpPr>
        <xdr:cNvPr id="66704932" name="Text Box 267"/>
        <xdr:cNvSpPr txBox="1">
          <a:spLocks noChangeArrowheads="1"/>
        </xdr:cNvSpPr>
      </xdr:nvSpPr>
      <xdr:spPr bwMode="auto">
        <a:xfrm>
          <a:off x="6257925" y="10439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74</xdr:row>
      <xdr:rowOff>0</xdr:rowOff>
    </xdr:from>
    <xdr:to>
      <xdr:col>6</xdr:col>
      <xdr:colOff>76200</xdr:colOff>
      <xdr:row>75</xdr:row>
      <xdr:rowOff>38100</xdr:rowOff>
    </xdr:to>
    <xdr:sp macro="" textlink="">
      <xdr:nvSpPr>
        <xdr:cNvPr id="66704933" name="Text Box 268"/>
        <xdr:cNvSpPr txBox="1">
          <a:spLocks noChangeArrowheads="1"/>
        </xdr:cNvSpPr>
      </xdr:nvSpPr>
      <xdr:spPr bwMode="auto">
        <a:xfrm>
          <a:off x="6257925" y="10439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74</xdr:row>
      <xdr:rowOff>0</xdr:rowOff>
    </xdr:from>
    <xdr:to>
      <xdr:col>6</xdr:col>
      <xdr:colOff>76200</xdr:colOff>
      <xdr:row>75</xdr:row>
      <xdr:rowOff>38100</xdr:rowOff>
    </xdr:to>
    <xdr:sp macro="" textlink="">
      <xdr:nvSpPr>
        <xdr:cNvPr id="66704934" name="Text Box 269"/>
        <xdr:cNvSpPr txBox="1">
          <a:spLocks noChangeArrowheads="1"/>
        </xdr:cNvSpPr>
      </xdr:nvSpPr>
      <xdr:spPr bwMode="auto">
        <a:xfrm>
          <a:off x="6257925" y="10439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45</xdr:row>
      <xdr:rowOff>0</xdr:rowOff>
    </xdr:from>
    <xdr:to>
      <xdr:col>6</xdr:col>
      <xdr:colOff>0</xdr:colOff>
      <xdr:row>45</xdr:row>
      <xdr:rowOff>0</xdr:rowOff>
    </xdr:to>
    <xdr:graphicFrame macro="">
      <xdr:nvGraphicFramePr>
        <xdr:cNvPr id="66704935" name="Диаграма 27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9"/>
        </a:graphicData>
      </a:graphic>
    </xdr:graphicFrame>
    <xdr:clientData/>
  </xdr:twoCellAnchor>
  <xdr:twoCellAnchor>
    <xdr:from>
      <xdr:col>6</xdr:col>
      <xdr:colOff>0</xdr:colOff>
      <xdr:row>45</xdr:row>
      <xdr:rowOff>0</xdr:rowOff>
    </xdr:from>
    <xdr:to>
      <xdr:col>6</xdr:col>
      <xdr:colOff>0</xdr:colOff>
      <xdr:row>45</xdr:row>
      <xdr:rowOff>0</xdr:rowOff>
    </xdr:to>
    <xdr:graphicFrame macro="">
      <xdr:nvGraphicFramePr>
        <xdr:cNvPr id="66704936" name="Диаграма 27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0"/>
        </a:graphicData>
      </a:graphic>
    </xdr:graphicFrame>
    <xdr:clientData/>
  </xdr:twoCellAnchor>
  <xdr:twoCellAnchor>
    <xdr:from>
      <xdr:col>6</xdr:col>
      <xdr:colOff>0</xdr:colOff>
      <xdr:row>45</xdr:row>
      <xdr:rowOff>0</xdr:rowOff>
    </xdr:from>
    <xdr:to>
      <xdr:col>6</xdr:col>
      <xdr:colOff>0</xdr:colOff>
      <xdr:row>45</xdr:row>
      <xdr:rowOff>0</xdr:rowOff>
    </xdr:to>
    <xdr:graphicFrame macro="">
      <xdr:nvGraphicFramePr>
        <xdr:cNvPr id="66704937" name="Диаграма 27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1"/>
        </a:graphicData>
      </a:graphic>
    </xdr:graphicFrame>
    <xdr:clientData/>
  </xdr:twoCellAnchor>
  <xdr:twoCellAnchor>
    <xdr:from>
      <xdr:col>6</xdr:col>
      <xdr:colOff>0</xdr:colOff>
      <xdr:row>45</xdr:row>
      <xdr:rowOff>0</xdr:rowOff>
    </xdr:from>
    <xdr:to>
      <xdr:col>6</xdr:col>
      <xdr:colOff>0</xdr:colOff>
      <xdr:row>45</xdr:row>
      <xdr:rowOff>0</xdr:rowOff>
    </xdr:to>
    <xdr:graphicFrame macro="">
      <xdr:nvGraphicFramePr>
        <xdr:cNvPr id="66704938" name="Диаграма 27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2"/>
        </a:graphicData>
      </a:graphic>
    </xdr:graphicFrame>
    <xdr:clientData/>
  </xdr:twoCellAnchor>
  <xdr:twoCellAnchor>
    <xdr:from>
      <xdr:col>6</xdr:col>
      <xdr:colOff>0</xdr:colOff>
      <xdr:row>45</xdr:row>
      <xdr:rowOff>0</xdr:rowOff>
    </xdr:from>
    <xdr:to>
      <xdr:col>6</xdr:col>
      <xdr:colOff>0</xdr:colOff>
      <xdr:row>45</xdr:row>
      <xdr:rowOff>0</xdr:rowOff>
    </xdr:to>
    <xdr:graphicFrame macro="">
      <xdr:nvGraphicFramePr>
        <xdr:cNvPr id="66704939" name="Диаграма 27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3"/>
        </a:graphicData>
      </a:graphic>
    </xdr:graphicFrame>
    <xdr:clientData/>
  </xdr:twoCellAnchor>
  <xdr:twoCellAnchor>
    <xdr:from>
      <xdr:col>6</xdr:col>
      <xdr:colOff>0</xdr:colOff>
      <xdr:row>45</xdr:row>
      <xdr:rowOff>0</xdr:rowOff>
    </xdr:from>
    <xdr:to>
      <xdr:col>6</xdr:col>
      <xdr:colOff>0</xdr:colOff>
      <xdr:row>45</xdr:row>
      <xdr:rowOff>0</xdr:rowOff>
    </xdr:to>
    <xdr:graphicFrame macro="">
      <xdr:nvGraphicFramePr>
        <xdr:cNvPr id="66704940" name="Диаграма 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4"/>
        </a:graphicData>
      </a:graphic>
    </xdr:graphicFrame>
    <xdr:clientData/>
  </xdr:twoCellAnchor>
  <xdr:twoCellAnchor>
    <xdr:from>
      <xdr:col>6</xdr:col>
      <xdr:colOff>0</xdr:colOff>
      <xdr:row>45</xdr:row>
      <xdr:rowOff>0</xdr:rowOff>
    </xdr:from>
    <xdr:to>
      <xdr:col>6</xdr:col>
      <xdr:colOff>0</xdr:colOff>
      <xdr:row>45</xdr:row>
      <xdr:rowOff>0</xdr:rowOff>
    </xdr:to>
    <xdr:graphicFrame macro="">
      <xdr:nvGraphicFramePr>
        <xdr:cNvPr id="66704941" name="Диаграма 27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5"/>
        </a:graphicData>
      </a:graphic>
    </xdr:graphicFrame>
    <xdr:clientData/>
  </xdr:twoCellAnchor>
  <xdr:twoCellAnchor>
    <xdr:from>
      <xdr:col>6</xdr:col>
      <xdr:colOff>0</xdr:colOff>
      <xdr:row>45</xdr:row>
      <xdr:rowOff>0</xdr:rowOff>
    </xdr:from>
    <xdr:to>
      <xdr:col>6</xdr:col>
      <xdr:colOff>0</xdr:colOff>
      <xdr:row>45</xdr:row>
      <xdr:rowOff>0</xdr:rowOff>
    </xdr:to>
    <xdr:graphicFrame macro="">
      <xdr:nvGraphicFramePr>
        <xdr:cNvPr id="66704942" name="Диаграма 27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6"/>
        </a:graphicData>
      </a:graphic>
    </xdr:graphicFrame>
    <xdr:clientData/>
  </xdr:twoCellAnchor>
  <xdr:twoCellAnchor>
    <xdr:from>
      <xdr:col>6</xdr:col>
      <xdr:colOff>0</xdr:colOff>
      <xdr:row>45</xdr:row>
      <xdr:rowOff>0</xdr:rowOff>
    </xdr:from>
    <xdr:to>
      <xdr:col>6</xdr:col>
      <xdr:colOff>0</xdr:colOff>
      <xdr:row>45</xdr:row>
      <xdr:rowOff>0</xdr:rowOff>
    </xdr:to>
    <xdr:graphicFrame macro="">
      <xdr:nvGraphicFramePr>
        <xdr:cNvPr id="66704943" name="Диаграма 27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7"/>
        </a:graphicData>
      </a:graphic>
    </xdr:graphicFrame>
    <xdr:clientData/>
  </xdr:twoCellAnchor>
  <xdr:twoCellAnchor>
    <xdr:from>
      <xdr:col>6</xdr:col>
      <xdr:colOff>0</xdr:colOff>
      <xdr:row>45</xdr:row>
      <xdr:rowOff>0</xdr:rowOff>
    </xdr:from>
    <xdr:to>
      <xdr:col>6</xdr:col>
      <xdr:colOff>0</xdr:colOff>
      <xdr:row>45</xdr:row>
      <xdr:rowOff>0</xdr:rowOff>
    </xdr:to>
    <xdr:graphicFrame macro="">
      <xdr:nvGraphicFramePr>
        <xdr:cNvPr id="66704944" name="Диаграма 27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8"/>
        </a:graphicData>
      </a:graphic>
    </xdr:graphicFrame>
    <xdr:clientData/>
  </xdr:twoCellAnchor>
  <xdr:twoCellAnchor editAs="oneCell">
    <xdr:from>
      <xdr:col>7</xdr:col>
      <xdr:colOff>304800</xdr:colOff>
      <xdr:row>73</xdr:row>
      <xdr:rowOff>57150</xdr:rowOff>
    </xdr:from>
    <xdr:to>
      <xdr:col>8</xdr:col>
      <xdr:colOff>390525</xdr:colOff>
      <xdr:row>75</xdr:row>
      <xdr:rowOff>28575</xdr:rowOff>
    </xdr:to>
    <xdr:sp macro="" textlink="">
      <xdr:nvSpPr>
        <xdr:cNvPr id="1304" name="Text Box 280"/>
        <xdr:cNvSpPr txBox="1">
          <a:spLocks noChangeArrowheads="1"/>
        </xdr:cNvSpPr>
      </xdr:nvSpPr>
      <xdr:spPr bwMode="auto">
        <a:xfrm>
          <a:off x="7267575" y="11325225"/>
          <a:ext cx="695325" cy="30480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bg-BG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</xdr:txBody>
    </xdr:sp>
    <xdr:clientData/>
  </xdr:twoCellAnchor>
  <xdr:oneCellAnchor>
    <xdr:from>
      <xdr:col>6</xdr:col>
      <xdr:colOff>0</xdr:colOff>
      <xdr:row>74</xdr:row>
      <xdr:rowOff>0</xdr:rowOff>
    </xdr:from>
    <xdr:ext cx="47001" cy="141001"/>
    <xdr:sp macro="" textlink="">
      <xdr:nvSpPr>
        <xdr:cNvPr id="1305" name="Text Box 281"/>
        <xdr:cNvSpPr txBox="1">
          <a:spLocks noChangeArrowheads="1"/>
        </xdr:cNvSpPr>
      </xdr:nvSpPr>
      <xdr:spPr bwMode="auto">
        <a:xfrm>
          <a:off x="6257925" y="10439400"/>
          <a:ext cx="47001" cy="141001"/>
        </a:xfrm>
        <a:prstGeom prst="rect">
          <a:avLst/>
        </a:prstGeom>
        <a:noFill/>
        <a:ln>
          <a:noFill/>
        </a:ln>
        <a:extLst/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bg-B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twoCellAnchor editAs="oneCell">
    <xdr:from>
      <xdr:col>2</xdr:col>
      <xdr:colOff>942975</xdr:colOff>
      <xdr:row>74</xdr:row>
      <xdr:rowOff>0</xdr:rowOff>
    </xdr:from>
    <xdr:to>
      <xdr:col>2</xdr:col>
      <xdr:colOff>1419225</xdr:colOff>
      <xdr:row>75</xdr:row>
      <xdr:rowOff>0</xdr:rowOff>
    </xdr:to>
    <xdr:sp macro="" textlink="">
      <xdr:nvSpPr>
        <xdr:cNvPr id="66704947" name="Text Box 282"/>
        <xdr:cNvSpPr txBox="1">
          <a:spLocks noChangeArrowheads="1"/>
        </xdr:cNvSpPr>
      </xdr:nvSpPr>
      <xdr:spPr bwMode="auto">
        <a:xfrm>
          <a:off x="1314450" y="10439400"/>
          <a:ext cx="4762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1876425</xdr:colOff>
      <xdr:row>74</xdr:row>
      <xdr:rowOff>0</xdr:rowOff>
    </xdr:from>
    <xdr:to>
      <xdr:col>2</xdr:col>
      <xdr:colOff>2505075</xdr:colOff>
      <xdr:row>75</xdr:row>
      <xdr:rowOff>19050</xdr:rowOff>
    </xdr:to>
    <xdr:sp macro="" textlink="">
      <xdr:nvSpPr>
        <xdr:cNvPr id="66704948" name="Text Box 283"/>
        <xdr:cNvSpPr txBox="1">
          <a:spLocks noChangeArrowheads="1"/>
        </xdr:cNvSpPr>
      </xdr:nvSpPr>
      <xdr:spPr bwMode="auto">
        <a:xfrm>
          <a:off x="2247900" y="10439400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74</xdr:row>
      <xdr:rowOff>0</xdr:rowOff>
    </xdr:from>
    <xdr:to>
      <xdr:col>6</xdr:col>
      <xdr:colOff>76200</xdr:colOff>
      <xdr:row>75</xdr:row>
      <xdr:rowOff>38100</xdr:rowOff>
    </xdr:to>
    <xdr:sp macro="" textlink="">
      <xdr:nvSpPr>
        <xdr:cNvPr id="66704950" name="Text Box 285"/>
        <xdr:cNvSpPr txBox="1">
          <a:spLocks noChangeArrowheads="1"/>
        </xdr:cNvSpPr>
      </xdr:nvSpPr>
      <xdr:spPr bwMode="auto">
        <a:xfrm>
          <a:off x="6257925" y="10439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74</xdr:row>
      <xdr:rowOff>0</xdr:rowOff>
    </xdr:from>
    <xdr:to>
      <xdr:col>6</xdr:col>
      <xdr:colOff>76200</xdr:colOff>
      <xdr:row>75</xdr:row>
      <xdr:rowOff>38100</xdr:rowOff>
    </xdr:to>
    <xdr:sp macro="" textlink="">
      <xdr:nvSpPr>
        <xdr:cNvPr id="66704951" name="Text Box 286"/>
        <xdr:cNvSpPr txBox="1">
          <a:spLocks noChangeArrowheads="1"/>
        </xdr:cNvSpPr>
      </xdr:nvSpPr>
      <xdr:spPr bwMode="auto">
        <a:xfrm>
          <a:off x="6257925" y="10439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74</xdr:row>
      <xdr:rowOff>0</xdr:rowOff>
    </xdr:from>
    <xdr:to>
      <xdr:col>6</xdr:col>
      <xdr:colOff>76200</xdr:colOff>
      <xdr:row>75</xdr:row>
      <xdr:rowOff>38100</xdr:rowOff>
    </xdr:to>
    <xdr:sp macro="" textlink="">
      <xdr:nvSpPr>
        <xdr:cNvPr id="66704952" name="Text Box 287"/>
        <xdr:cNvSpPr txBox="1">
          <a:spLocks noChangeArrowheads="1"/>
        </xdr:cNvSpPr>
      </xdr:nvSpPr>
      <xdr:spPr bwMode="auto">
        <a:xfrm>
          <a:off x="6257925" y="10439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45</xdr:row>
      <xdr:rowOff>0</xdr:rowOff>
    </xdr:from>
    <xdr:to>
      <xdr:col>6</xdr:col>
      <xdr:colOff>0</xdr:colOff>
      <xdr:row>45</xdr:row>
      <xdr:rowOff>0</xdr:rowOff>
    </xdr:to>
    <xdr:graphicFrame macro="">
      <xdr:nvGraphicFramePr>
        <xdr:cNvPr id="66704953" name="Диаграма 28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9"/>
        </a:graphicData>
      </a:graphic>
    </xdr:graphicFrame>
    <xdr:clientData/>
  </xdr:twoCellAnchor>
  <xdr:twoCellAnchor>
    <xdr:from>
      <xdr:col>6</xdr:col>
      <xdr:colOff>0</xdr:colOff>
      <xdr:row>45</xdr:row>
      <xdr:rowOff>0</xdr:rowOff>
    </xdr:from>
    <xdr:to>
      <xdr:col>6</xdr:col>
      <xdr:colOff>0</xdr:colOff>
      <xdr:row>45</xdr:row>
      <xdr:rowOff>0</xdr:rowOff>
    </xdr:to>
    <xdr:graphicFrame macro="">
      <xdr:nvGraphicFramePr>
        <xdr:cNvPr id="66704954" name="Диаграма 28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0"/>
        </a:graphicData>
      </a:graphic>
    </xdr:graphicFrame>
    <xdr:clientData/>
  </xdr:twoCellAnchor>
  <xdr:twoCellAnchor>
    <xdr:from>
      <xdr:col>6</xdr:col>
      <xdr:colOff>0</xdr:colOff>
      <xdr:row>45</xdr:row>
      <xdr:rowOff>0</xdr:rowOff>
    </xdr:from>
    <xdr:to>
      <xdr:col>6</xdr:col>
      <xdr:colOff>0</xdr:colOff>
      <xdr:row>45</xdr:row>
      <xdr:rowOff>0</xdr:rowOff>
    </xdr:to>
    <xdr:graphicFrame macro="">
      <xdr:nvGraphicFramePr>
        <xdr:cNvPr id="66704955" name="Диаграма 29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1"/>
        </a:graphicData>
      </a:graphic>
    </xdr:graphicFrame>
    <xdr:clientData/>
  </xdr:twoCellAnchor>
  <xdr:twoCellAnchor>
    <xdr:from>
      <xdr:col>6</xdr:col>
      <xdr:colOff>0</xdr:colOff>
      <xdr:row>45</xdr:row>
      <xdr:rowOff>0</xdr:rowOff>
    </xdr:from>
    <xdr:to>
      <xdr:col>6</xdr:col>
      <xdr:colOff>0</xdr:colOff>
      <xdr:row>45</xdr:row>
      <xdr:rowOff>0</xdr:rowOff>
    </xdr:to>
    <xdr:graphicFrame macro="">
      <xdr:nvGraphicFramePr>
        <xdr:cNvPr id="66704956" name="Диаграма 29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2"/>
        </a:graphicData>
      </a:graphic>
    </xdr:graphicFrame>
    <xdr:clientData/>
  </xdr:twoCellAnchor>
  <xdr:twoCellAnchor>
    <xdr:from>
      <xdr:col>6</xdr:col>
      <xdr:colOff>0</xdr:colOff>
      <xdr:row>45</xdr:row>
      <xdr:rowOff>0</xdr:rowOff>
    </xdr:from>
    <xdr:to>
      <xdr:col>6</xdr:col>
      <xdr:colOff>0</xdr:colOff>
      <xdr:row>45</xdr:row>
      <xdr:rowOff>0</xdr:rowOff>
    </xdr:to>
    <xdr:graphicFrame macro="">
      <xdr:nvGraphicFramePr>
        <xdr:cNvPr id="66704957" name="Диаграма 29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3"/>
        </a:graphicData>
      </a:graphic>
    </xdr:graphicFrame>
    <xdr:clientData/>
  </xdr:twoCellAnchor>
  <xdr:twoCellAnchor>
    <xdr:from>
      <xdr:col>6</xdr:col>
      <xdr:colOff>0</xdr:colOff>
      <xdr:row>45</xdr:row>
      <xdr:rowOff>0</xdr:rowOff>
    </xdr:from>
    <xdr:to>
      <xdr:col>6</xdr:col>
      <xdr:colOff>0</xdr:colOff>
      <xdr:row>45</xdr:row>
      <xdr:rowOff>0</xdr:rowOff>
    </xdr:to>
    <xdr:graphicFrame macro="">
      <xdr:nvGraphicFramePr>
        <xdr:cNvPr id="66704958" name="Диаграма 29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4"/>
        </a:graphicData>
      </a:graphic>
    </xdr:graphicFrame>
    <xdr:clientData/>
  </xdr:twoCellAnchor>
  <xdr:twoCellAnchor>
    <xdr:from>
      <xdr:col>6</xdr:col>
      <xdr:colOff>0</xdr:colOff>
      <xdr:row>45</xdr:row>
      <xdr:rowOff>0</xdr:rowOff>
    </xdr:from>
    <xdr:to>
      <xdr:col>6</xdr:col>
      <xdr:colOff>0</xdr:colOff>
      <xdr:row>45</xdr:row>
      <xdr:rowOff>0</xdr:rowOff>
    </xdr:to>
    <xdr:graphicFrame macro="">
      <xdr:nvGraphicFramePr>
        <xdr:cNvPr id="66704959" name="Диаграма 29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5"/>
        </a:graphicData>
      </a:graphic>
    </xdr:graphicFrame>
    <xdr:clientData/>
  </xdr:twoCellAnchor>
  <xdr:twoCellAnchor>
    <xdr:from>
      <xdr:col>6</xdr:col>
      <xdr:colOff>0</xdr:colOff>
      <xdr:row>45</xdr:row>
      <xdr:rowOff>0</xdr:rowOff>
    </xdr:from>
    <xdr:to>
      <xdr:col>6</xdr:col>
      <xdr:colOff>0</xdr:colOff>
      <xdr:row>45</xdr:row>
      <xdr:rowOff>0</xdr:rowOff>
    </xdr:to>
    <xdr:graphicFrame macro="">
      <xdr:nvGraphicFramePr>
        <xdr:cNvPr id="66704960" name="Диаграма 29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6"/>
        </a:graphicData>
      </a:graphic>
    </xdr:graphicFrame>
    <xdr:clientData/>
  </xdr:twoCellAnchor>
  <xdr:twoCellAnchor>
    <xdr:from>
      <xdr:col>6</xdr:col>
      <xdr:colOff>0</xdr:colOff>
      <xdr:row>45</xdr:row>
      <xdr:rowOff>0</xdr:rowOff>
    </xdr:from>
    <xdr:to>
      <xdr:col>6</xdr:col>
      <xdr:colOff>0</xdr:colOff>
      <xdr:row>45</xdr:row>
      <xdr:rowOff>0</xdr:rowOff>
    </xdr:to>
    <xdr:graphicFrame macro="">
      <xdr:nvGraphicFramePr>
        <xdr:cNvPr id="66704961" name="Диаграма 29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7"/>
        </a:graphicData>
      </a:graphic>
    </xdr:graphicFrame>
    <xdr:clientData/>
  </xdr:twoCellAnchor>
  <xdr:twoCellAnchor>
    <xdr:from>
      <xdr:col>6</xdr:col>
      <xdr:colOff>0</xdr:colOff>
      <xdr:row>45</xdr:row>
      <xdr:rowOff>0</xdr:rowOff>
    </xdr:from>
    <xdr:to>
      <xdr:col>6</xdr:col>
      <xdr:colOff>0</xdr:colOff>
      <xdr:row>45</xdr:row>
      <xdr:rowOff>0</xdr:rowOff>
    </xdr:to>
    <xdr:graphicFrame macro="">
      <xdr:nvGraphicFramePr>
        <xdr:cNvPr id="66704962" name="Диаграма 29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8"/>
        </a:graphicData>
      </a:graphic>
    </xdr:graphicFrame>
    <xdr:clientData/>
  </xdr:twoCellAnchor>
  <xdr:oneCellAnchor>
    <xdr:from>
      <xdr:col>6</xdr:col>
      <xdr:colOff>0</xdr:colOff>
      <xdr:row>74</xdr:row>
      <xdr:rowOff>0</xdr:rowOff>
    </xdr:from>
    <xdr:ext cx="47001" cy="141001"/>
    <xdr:sp macro="" textlink="">
      <xdr:nvSpPr>
        <xdr:cNvPr id="1323" name="Text Box 299"/>
        <xdr:cNvSpPr txBox="1">
          <a:spLocks noChangeArrowheads="1"/>
        </xdr:cNvSpPr>
      </xdr:nvSpPr>
      <xdr:spPr bwMode="auto">
        <a:xfrm>
          <a:off x="6257925" y="10439400"/>
          <a:ext cx="47001" cy="141001"/>
        </a:xfrm>
        <a:prstGeom prst="rect">
          <a:avLst/>
        </a:prstGeom>
        <a:noFill/>
        <a:ln>
          <a:noFill/>
        </a:ln>
        <a:extLst/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bg-B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twoCellAnchor editAs="oneCell">
    <xdr:from>
      <xdr:col>2</xdr:col>
      <xdr:colOff>942975</xdr:colOff>
      <xdr:row>74</xdr:row>
      <xdr:rowOff>0</xdr:rowOff>
    </xdr:from>
    <xdr:to>
      <xdr:col>2</xdr:col>
      <xdr:colOff>1419225</xdr:colOff>
      <xdr:row>75</xdr:row>
      <xdr:rowOff>0</xdr:rowOff>
    </xdr:to>
    <xdr:sp macro="" textlink="">
      <xdr:nvSpPr>
        <xdr:cNvPr id="66704965" name="Text Box 300"/>
        <xdr:cNvSpPr txBox="1">
          <a:spLocks noChangeArrowheads="1"/>
        </xdr:cNvSpPr>
      </xdr:nvSpPr>
      <xdr:spPr bwMode="auto">
        <a:xfrm>
          <a:off x="1314450" y="10439400"/>
          <a:ext cx="4762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1876425</xdr:colOff>
      <xdr:row>74</xdr:row>
      <xdr:rowOff>0</xdr:rowOff>
    </xdr:from>
    <xdr:to>
      <xdr:col>2</xdr:col>
      <xdr:colOff>2505075</xdr:colOff>
      <xdr:row>75</xdr:row>
      <xdr:rowOff>19050</xdr:rowOff>
    </xdr:to>
    <xdr:sp macro="" textlink="">
      <xdr:nvSpPr>
        <xdr:cNvPr id="66704966" name="Text Box 301"/>
        <xdr:cNvSpPr txBox="1">
          <a:spLocks noChangeArrowheads="1"/>
        </xdr:cNvSpPr>
      </xdr:nvSpPr>
      <xdr:spPr bwMode="auto">
        <a:xfrm>
          <a:off x="2247900" y="10439400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666750</xdr:colOff>
      <xdr:row>71</xdr:row>
      <xdr:rowOff>66675</xdr:rowOff>
    </xdr:from>
    <xdr:to>
      <xdr:col>4</xdr:col>
      <xdr:colOff>742950</xdr:colOff>
      <xdr:row>72</xdr:row>
      <xdr:rowOff>95250</xdr:rowOff>
    </xdr:to>
    <xdr:sp macro="" textlink="">
      <xdr:nvSpPr>
        <xdr:cNvPr id="66704967" name="Text Box 302"/>
        <xdr:cNvSpPr txBox="1">
          <a:spLocks noChangeArrowheads="1"/>
        </xdr:cNvSpPr>
      </xdr:nvSpPr>
      <xdr:spPr bwMode="auto">
        <a:xfrm>
          <a:off x="5486400" y="116490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74</xdr:row>
      <xdr:rowOff>0</xdr:rowOff>
    </xdr:from>
    <xdr:to>
      <xdr:col>6</xdr:col>
      <xdr:colOff>76200</xdr:colOff>
      <xdr:row>75</xdr:row>
      <xdr:rowOff>38100</xdr:rowOff>
    </xdr:to>
    <xdr:sp macro="" textlink="">
      <xdr:nvSpPr>
        <xdr:cNvPr id="66704968" name="Text Box 303"/>
        <xdr:cNvSpPr txBox="1">
          <a:spLocks noChangeArrowheads="1"/>
        </xdr:cNvSpPr>
      </xdr:nvSpPr>
      <xdr:spPr bwMode="auto">
        <a:xfrm>
          <a:off x="6257925" y="10439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74</xdr:row>
      <xdr:rowOff>0</xdr:rowOff>
    </xdr:from>
    <xdr:to>
      <xdr:col>6</xdr:col>
      <xdr:colOff>76200</xdr:colOff>
      <xdr:row>75</xdr:row>
      <xdr:rowOff>38100</xdr:rowOff>
    </xdr:to>
    <xdr:sp macro="" textlink="">
      <xdr:nvSpPr>
        <xdr:cNvPr id="66704969" name="Text Box 304"/>
        <xdr:cNvSpPr txBox="1">
          <a:spLocks noChangeArrowheads="1"/>
        </xdr:cNvSpPr>
      </xdr:nvSpPr>
      <xdr:spPr bwMode="auto">
        <a:xfrm>
          <a:off x="6257925" y="10439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74</xdr:row>
      <xdr:rowOff>0</xdr:rowOff>
    </xdr:from>
    <xdr:to>
      <xdr:col>6</xdr:col>
      <xdr:colOff>76200</xdr:colOff>
      <xdr:row>75</xdr:row>
      <xdr:rowOff>38100</xdr:rowOff>
    </xdr:to>
    <xdr:sp macro="" textlink="">
      <xdr:nvSpPr>
        <xdr:cNvPr id="66704970" name="Text Box 305"/>
        <xdr:cNvSpPr txBox="1">
          <a:spLocks noChangeArrowheads="1"/>
        </xdr:cNvSpPr>
      </xdr:nvSpPr>
      <xdr:spPr bwMode="auto">
        <a:xfrm>
          <a:off x="6257925" y="10439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6</xdr:col>
      <xdr:colOff>0</xdr:colOff>
      <xdr:row>74</xdr:row>
      <xdr:rowOff>0</xdr:rowOff>
    </xdr:from>
    <xdr:ext cx="47001" cy="141001"/>
    <xdr:sp macro="" textlink="">
      <xdr:nvSpPr>
        <xdr:cNvPr id="1330" name="Text Box 306"/>
        <xdr:cNvSpPr txBox="1">
          <a:spLocks noChangeArrowheads="1"/>
        </xdr:cNvSpPr>
      </xdr:nvSpPr>
      <xdr:spPr bwMode="auto">
        <a:xfrm>
          <a:off x="6257925" y="10439400"/>
          <a:ext cx="47001" cy="141001"/>
        </a:xfrm>
        <a:prstGeom prst="rect">
          <a:avLst/>
        </a:prstGeom>
        <a:noFill/>
        <a:ln>
          <a:noFill/>
        </a:ln>
        <a:extLst/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bg-B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twoCellAnchor editAs="oneCell">
    <xdr:from>
      <xdr:col>2</xdr:col>
      <xdr:colOff>942975</xdr:colOff>
      <xdr:row>74</xdr:row>
      <xdr:rowOff>0</xdr:rowOff>
    </xdr:from>
    <xdr:to>
      <xdr:col>2</xdr:col>
      <xdr:colOff>1419225</xdr:colOff>
      <xdr:row>75</xdr:row>
      <xdr:rowOff>0</xdr:rowOff>
    </xdr:to>
    <xdr:sp macro="" textlink="">
      <xdr:nvSpPr>
        <xdr:cNvPr id="66704972" name="Text Box 307"/>
        <xdr:cNvSpPr txBox="1">
          <a:spLocks noChangeArrowheads="1"/>
        </xdr:cNvSpPr>
      </xdr:nvSpPr>
      <xdr:spPr bwMode="auto">
        <a:xfrm>
          <a:off x="1314450" y="10439400"/>
          <a:ext cx="4762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1876425</xdr:colOff>
      <xdr:row>74</xdr:row>
      <xdr:rowOff>0</xdr:rowOff>
    </xdr:from>
    <xdr:to>
      <xdr:col>2</xdr:col>
      <xdr:colOff>2505075</xdr:colOff>
      <xdr:row>75</xdr:row>
      <xdr:rowOff>19050</xdr:rowOff>
    </xdr:to>
    <xdr:sp macro="" textlink="">
      <xdr:nvSpPr>
        <xdr:cNvPr id="66704973" name="Text Box 308"/>
        <xdr:cNvSpPr txBox="1">
          <a:spLocks noChangeArrowheads="1"/>
        </xdr:cNvSpPr>
      </xdr:nvSpPr>
      <xdr:spPr bwMode="auto">
        <a:xfrm>
          <a:off x="2247900" y="10439400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74</xdr:row>
      <xdr:rowOff>0</xdr:rowOff>
    </xdr:from>
    <xdr:to>
      <xdr:col>6</xdr:col>
      <xdr:colOff>76200</xdr:colOff>
      <xdr:row>75</xdr:row>
      <xdr:rowOff>38100</xdr:rowOff>
    </xdr:to>
    <xdr:sp macro="" textlink="">
      <xdr:nvSpPr>
        <xdr:cNvPr id="66704975" name="Text Box 310"/>
        <xdr:cNvSpPr txBox="1">
          <a:spLocks noChangeArrowheads="1"/>
        </xdr:cNvSpPr>
      </xdr:nvSpPr>
      <xdr:spPr bwMode="auto">
        <a:xfrm>
          <a:off x="6257925" y="10439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74</xdr:row>
      <xdr:rowOff>0</xdr:rowOff>
    </xdr:from>
    <xdr:to>
      <xdr:col>6</xdr:col>
      <xdr:colOff>76200</xdr:colOff>
      <xdr:row>75</xdr:row>
      <xdr:rowOff>38100</xdr:rowOff>
    </xdr:to>
    <xdr:sp macro="" textlink="">
      <xdr:nvSpPr>
        <xdr:cNvPr id="66704976" name="Text Box 311"/>
        <xdr:cNvSpPr txBox="1">
          <a:spLocks noChangeArrowheads="1"/>
        </xdr:cNvSpPr>
      </xdr:nvSpPr>
      <xdr:spPr bwMode="auto">
        <a:xfrm>
          <a:off x="6257925" y="10439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74</xdr:row>
      <xdr:rowOff>0</xdr:rowOff>
    </xdr:from>
    <xdr:to>
      <xdr:col>6</xdr:col>
      <xdr:colOff>76200</xdr:colOff>
      <xdr:row>75</xdr:row>
      <xdr:rowOff>38100</xdr:rowOff>
    </xdr:to>
    <xdr:sp macro="" textlink="">
      <xdr:nvSpPr>
        <xdr:cNvPr id="66704977" name="Text Box 312"/>
        <xdr:cNvSpPr txBox="1">
          <a:spLocks noChangeArrowheads="1"/>
        </xdr:cNvSpPr>
      </xdr:nvSpPr>
      <xdr:spPr bwMode="auto">
        <a:xfrm>
          <a:off x="6257925" y="10439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9525</xdr:colOff>
      <xdr:row>45</xdr:row>
      <xdr:rowOff>0</xdr:rowOff>
    </xdr:from>
    <xdr:to>
      <xdr:col>6</xdr:col>
      <xdr:colOff>0</xdr:colOff>
      <xdr:row>45</xdr:row>
      <xdr:rowOff>0</xdr:rowOff>
    </xdr:to>
    <xdr:graphicFrame macro="">
      <xdr:nvGraphicFramePr>
        <xdr:cNvPr id="66704978" name="Диаграма 3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9"/>
        </a:graphicData>
      </a:graphic>
    </xdr:graphicFrame>
    <xdr:clientData/>
  </xdr:twoCellAnchor>
  <xdr:twoCellAnchor>
    <xdr:from>
      <xdr:col>6</xdr:col>
      <xdr:colOff>171450</xdr:colOff>
      <xdr:row>45</xdr:row>
      <xdr:rowOff>0</xdr:rowOff>
    </xdr:from>
    <xdr:to>
      <xdr:col>7</xdr:col>
      <xdr:colOff>0</xdr:colOff>
      <xdr:row>45</xdr:row>
      <xdr:rowOff>0</xdr:rowOff>
    </xdr:to>
    <xdr:graphicFrame macro="">
      <xdr:nvGraphicFramePr>
        <xdr:cNvPr id="66704979" name="Диаграма 3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0"/>
        </a:graphicData>
      </a:graphic>
    </xdr:graphicFrame>
    <xdr:clientData/>
  </xdr:twoCellAnchor>
  <xdr:twoCellAnchor editAs="oneCell">
    <xdr:from>
      <xdr:col>8</xdr:col>
      <xdr:colOff>409575</xdr:colOff>
      <xdr:row>74</xdr:row>
      <xdr:rowOff>57150</xdr:rowOff>
    </xdr:from>
    <xdr:to>
      <xdr:col>9</xdr:col>
      <xdr:colOff>142875</xdr:colOff>
      <xdr:row>75</xdr:row>
      <xdr:rowOff>142874</xdr:rowOff>
    </xdr:to>
    <xdr:sp macro="" textlink="">
      <xdr:nvSpPr>
        <xdr:cNvPr id="1339" name="Text Box 315"/>
        <xdr:cNvSpPr txBox="1">
          <a:spLocks noChangeArrowheads="1"/>
        </xdr:cNvSpPr>
      </xdr:nvSpPr>
      <xdr:spPr bwMode="auto">
        <a:xfrm>
          <a:off x="7981950" y="12668250"/>
          <a:ext cx="342900" cy="247649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bg-BG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</xdr:txBody>
    </xdr:sp>
    <xdr:clientData/>
  </xdr:twoCellAnchor>
  <xdr:twoCellAnchor editAs="oneCell">
    <xdr:from>
      <xdr:col>5</xdr:col>
      <xdr:colOff>581025</xdr:colOff>
      <xdr:row>74</xdr:row>
      <xdr:rowOff>0</xdr:rowOff>
    </xdr:from>
    <xdr:to>
      <xdr:col>6</xdr:col>
      <xdr:colOff>495300</xdr:colOff>
      <xdr:row>75</xdr:row>
      <xdr:rowOff>142875</xdr:rowOff>
    </xdr:to>
    <xdr:sp macro="" textlink="">
      <xdr:nvSpPr>
        <xdr:cNvPr id="1340" name="Text Box 316"/>
        <xdr:cNvSpPr txBox="1">
          <a:spLocks noChangeArrowheads="1"/>
        </xdr:cNvSpPr>
      </xdr:nvSpPr>
      <xdr:spPr bwMode="auto">
        <a:xfrm>
          <a:off x="5419725" y="5057775"/>
          <a:ext cx="695325" cy="30480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bg-BG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</xdr:txBody>
    </xdr:sp>
    <xdr:clientData/>
  </xdr:twoCellAnchor>
  <xdr:twoCellAnchor editAs="oneCell">
    <xdr:from>
      <xdr:col>6</xdr:col>
      <xdr:colOff>704850</xdr:colOff>
      <xdr:row>74</xdr:row>
      <xdr:rowOff>0</xdr:rowOff>
    </xdr:from>
    <xdr:to>
      <xdr:col>7</xdr:col>
      <xdr:colOff>304800</xdr:colOff>
      <xdr:row>75</xdr:row>
      <xdr:rowOff>19050</xdr:rowOff>
    </xdr:to>
    <xdr:sp macro="" textlink="">
      <xdr:nvSpPr>
        <xdr:cNvPr id="66704982" name="Text Box 317"/>
        <xdr:cNvSpPr txBox="1">
          <a:spLocks noChangeArrowheads="1"/>
        </xdr:cNvSpPr>
      </xdr:nvSpPr>
      <xdr:spPr bwMode="auto">
        <a:xfrm>
          <a:off x="6743700" y="10439400"/>
          <a:ext cx="3048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74</xdr:row>
      <xdr:rowOff>0</xdr:rowOff>
    </xdr:from>
    <xdr:to>
      <xdr:col>7</xdr:col>
      <xdr:colOff>76200</xdr:colOff>
      <xdr:row>75</xdr:row>
      <xdr:rowOff>38100</xdr:rowOff>
    </xdr:to>
    <xdr:sp macro="" textlink="">
      <xdr:nvSpPr>
        <xdr:cNvPr id="66704983" name="Text Box 318"/>
        <xdr:cNvSpPr txBox="1">
          <a:spLocks noChangeArrowheads="1"/>
        </xdr:cNvSpPr>
      </xdr:nvSpPr>
      <xdr:spPr bwMode="auto">
        <a:xfrm>
          <a:off x="6743700" y="10439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590550</xdr:colOff>
      <xdr:row>74</xdr:row>
      <xdr:rowOff>0</xdr:rowOff>
    </xdr:from>
    <xdr:to>
      <xdr:col>6</xdr:col>
      <xdr:colOff>114300</xdr:colOff>
      <xdr:row>75</xdr:row>
      <xdr:rowOff>142875</xdr:rowOff>
    </xdr:to>
    <xdr:sp macro="" textlink="">
      <xdr:nvSpPr>
        <xdr:cNvPr id="66704984" name="Text Box 319"/>
        <xdr:cNvSpPr txBox="1">
          <a:spLocks noChangeArrowheads="1"/>
        </xdr:cNvSpPr>
      </xdr:nvSpPr>
      <xdr:spPr bwMode="auto">
        <a:xfrm>
          <a:off x="6029325" y="10439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581025</xdr:colOff>
      <xdr:row>74</xdr:row>
      <xdr:rowOff>0</xdr:rowOff>
    </xdr:from>
    <xdr:to>
      <xdr:col>6</xdr:col>
      <xdr:colOff>495300</xdr:colOff>
      <xdr:row>75</xdr:row>
      <xdr:rowOff>142875</xdr:rowOff>
    </xdr:to>
    <xdr:sp macro="" textlink="">
      <xdr:nvSpPr>
        <xdr:cNvPr id="1344" name="Text Box 320"/>
        <xdr:cNvSpPr txBox="1">
          <a:spLocks noChangeArrowheads="1"/>
        </xdr:cNvSpPr>
      </xdr:nvSpPr>
      <xdr:spPr bwMode="auto">
        <a:xfrm>
          <a:off x="5419725" y="5057775"/>
          <a:ext cx="695325" cy="30480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bg-BG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</xdr:txBody>
    </xdr:sp>
    <xdr:clientData/>
  </xdr:twoCellAnchor>
  <xdr:twoCellAnchor>
    <xdr:from>
      <xdr:col>6</xdr:col>
      <xdr:colOff>0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4986" name="Диаграма 32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1"/>
        </a:graphicData>
      </a:graphic>
    </xdr:graphicFrame>
    <xdr:clientData/>
  </xdr:twoCellAnchor>
  <xdr:twoCellAnchor>
    <xdr:from>
      <xdr:col>6</xdr:col>
      <xdr:colOff>0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4987" name="Диаграма 32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2"/>
        </a:graphicData>
      </a:graphic>
    </xdr:graphicFrame>
    <xdr:clientData/>
  </xdr:twoCellAnchor>
  <xdr:twoCellAnchor>
    <xdr:from>
      <xdr:col>6</xdr:col>
      <xdr:colOff>0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4988" name="Диаграма 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3"/>
        </a:graphicData>
      </a:graphic>
    </xdr:graphicFrame>
    <xdr:clientData/>
  </xdr:twoCellAnchor>
  <xdr:twoCellAnchor>
    <xdr:from>
      <xdr:col>6</xdr:col>
      <xdr:colOff>0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4989" name="Диаграма 3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4"/>
        </a:graphicData>
      </a:graphic>
    </xdr:graphicFrame>
    <xdr:clientData/>
  </xdr:twoCellAnchor>
  <xdr:twoCellAnchor>
    <xdr:from>
      <xdr:col>6</xdr:col>
      <xdr:colOff>0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4990" name="Диаграма 3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5"/>
        </a:graphicData>
      </a:graphic>
    </xdr:graphicFrame>
    <xdr:clientData/>
  </xdr:twoCellAnchor>
  <xdr:twoCellAnchor>
    <xdr:from>
      <xdr:col>6</xdr:col>
      <xdr:colOff>0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4991" name="Диаграма 32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6"/>
        </a:graphicData>
      </a:graphic>
    </xdr:graphicFrame>
    <xdr:clientData/>
  </xdr:twoCellAnchor>
  <xdr:twoCellAnchor editAs="oneCell">
    <xdr:from>
      <xdr:col>3</xdr:col>
      <xdr:colOff>581025</xdr:colOff>
      <xdr:row>193</xdr:row>
      <xdr:rowOff>0</xdr:rowOff>
    </xdr:from>
    <xdr:to>
      <xdr:col>4</xdr:col>
      <xdr:colOff>495300</xdr:colOff>
      <xdr:row>193</xdr:row>
      <xdr:rowOff>0</xdr:rowOff>
    </xdr:to>
    <xdr:sp macro="" textlink="">
      <xdr:nvSpPr>
        <xdr:cNvPr id="1353" name="Text Box 329"/>
        <xdr:cNvSpPr txBox="1">
          <a:spLocks noChangeArrowheads="1"/>
        </xdr:cNvSpPr>
      </xdr:nvSpPr>
      <xdr:spPr bwMode="auto">
        <a:xfrm>
          <a:off x="4438650" y="28546425"/>
          <a:ext cx="695325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bg-BG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</xdr:txBody>
    </xdr:sp>
    <xdr:clientData/>
  </xdr:twoCellAnchor>
  <xdr:oneCellAnchor>
    <xdr:from>
      <xdr:col>6</xdr:col>
      <xdr:colOff>0</xdr:colOff>
      <xdr:row>196</xdr:row>
      <xdr:rowOff>152400</xdr:rowOff>
    </xdr:from>
    <xdr:ext cx="47001" cy="141001"/>
    <xdr:sp macro="" textlink="">
      <xdr:nvSpPr>
        <xdr:cNvPr id="1354" name="Text Box 330"/>
        <xdr:cNvSpPr txBox="1">
          <a:spLocks noChangeArrowheads="1"/>
        </xdr:cNvSpPr>
      </xdr:nvSpPr>
      <xdr:spPr bwMode="auto">
        <a:xfrm>
          <a:off x="6257925" y="38528625"/>
          <a:ext cx="47001" cy="141001"/>
        </a:xfrm>
        <a:prstGeom prst="rect">
          <a:avLst/>
        </a:prstGeom>
        <a:noFill/>
        <a:ln>
          <a:noFill/>
        </a:ln>
        <a:extLst/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bg-B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twoCellAnchor>
    <xdr:from>
      <xdr:col>6</xdr:col>
      <xdr:colOff>0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4994" name="Диаграма 33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7"/>
        </a:graphicData>
      </a:graphic>
    </xdr:graphicFrame>
    <xdr:clientData/>
  </xdr:twoCellAnchor>
  <xdr:twoCellAnchor>
    <xdr:from>
      <xdr:col>6</xdr:col>
      <xdr:colOff>0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4995" name="Диаграма 33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8"/>
        </a:graphicData>
      </a:graphic>
    </xdr:graphicFrame>
    <xdr:clientData/>
  </xdr:twoCellAnchor>
  <xdr:twoCellAnchor>
    <xdr:from>
      <xdr:col>6</xdr:col>
      <xdr:colOff>0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4996" name="Диаграма 33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9"/>
        </a:graphicData>
      </a:graphic>
    </xdr:graphicFrame>
    <xdr:clientData/>
  </xdr:twoCellAnchor>
  <xdr:twoCellAnchor>
    <xdr:from>
      <xdr:col>6</xdr:col>
      <xdr:colOff>0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4997" name="Диаграма 33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0"/>
        </a:graphicData>
      </a:graphic>
    </xdr:graphicFrame>
    <xdr:clientData/>
  </xdr:twoCellAnchor>
  <xdr:twoCellAnchor editAs="oneCell">
    <xdr:from>
      <xdr:col>2</xdr:col>
      <xdr:colOff>942975</xdr:colOff>
      <xdr:row>193</xdr:row>
      <xdr:rowOff>0</xdr:rowOff>
    </xdr:from>
    <xdr:to>
      <xdr:col>2</xdr:col>
      <xdr:colOff>1419225</xdr:colOff>
      <xdr:row>193</xdr:row>
      <xdr:rowOff>0</xdr:rowOff>
    </xdr:to>
    <xdr:sp macro="" textlink="">
      <xdr:nvSpPr>
        <xdr:cNvPr id="66704998" name="Text Box 335"/>
        <xdr:cNvSpPr txBox="1">
          <a:spLocks noChangeArrowheads="1"/>
        </xdr:cNvSpPr>
      </xdr:nvSpPr>
      <xdr:spPr bwMode="auto">
        <a:xfrm>
          <a:off x="1314450" y="38052375"/>
          <a:ext cx="4762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1876425</xdr:colOff>
      <xdr:row>193</xdr:row>
      <xdr:rowOff>0</xdr:rowOff>
    </xdr:from>
    <xdr:to>
      <xdr:col>2</xdr:col>
      <xdr:colOff>2505075</xdr:colOff>
      <xdr:row>193</xdr:row>
      <xdr:rowOff>0</xdr:rowOff>
    </xdr:to>
    <xdr:sp macro="" textlink="">
      <xdr:nvSpPr>
        <xdr:cNvPr id="66704999" name="Text Box 336"/>
        <xdr:cNvSpPr txBox="1">
          <a:spLocks noChangeArrowheads="1"/>
        </xdr:cNvSpPr>
      </xdr:nvSpPr>
      <xdr:spPr bwMode="auto">
        <a:xfrm>
          <a:off x="2247900" y="38052375"/>
          <a:ext cx="6286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609600</xdr:colOff>
      <xdr:row>197</xdr:row>
      <xdr:rowOff>0</xdr:rowOff>
    </xdr:from>
    <xdr:to>
      <xdr:col>3</xdr:col>
      <xdr:colOff>685800</xdr:colOff>
      <xdr:row>198</xdr:row>
      <xdr:rowOff>38100</xdr:rowOff>
    </xdr:to>
    <xdr:sp macro="" textlink="">
      <xdr:nvSpPr>
        <xdr:cNvPr id="66705000" name="Text Box 337"/>
        <xdr:cNvSpPr txBox="1">
          <a:spLocks noChangeArrowheads="1"/>
        </xdr:cNvSpPr>
      </xdr:nvSpPr>
      <xdr:spPr bwMode="auto">
        <a:xfrm>
          <a:off x="4410075" y="38538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197</xdr:row>
      <xdr:rowOff>0</xdr:rowOff>
    </xdr:from>
    <xdr:to>
      <xdr:col>6</xdr:col>
      <xdr:colOff>76200</xdr:colOff>
      <xdr:row>198</xdr:row>
      <xdr:rowOff>38100</xdr:rowOff>
    </xdr:to>
    <xdr:sp macro="" textlink="">
      <xdr:nvSpPr>
        <xdr:cNvPr id="66705001" name="Text Box 338"/>
        <xdr:cNvSpPr txBox="1">
          <a:spLocks noChangeArrowheads="1"/>
        </xdr:cNvSpPr>
      </xdr:nvSpPr>
      <xdr:spPr bwMode="auto">
        <a:xfrm>
          <a:off x="6257925" y="38538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581025</xdr:colOff>
      <xdr:row>193</xdr:row>
      <xdr:rowOff>0</xdr:rowOff>
    </xdr:from>
    <xdr:to>
      <xdr:col>4</xdr:col>
      <xdr:colOff>495300</xdr:colOff>
      <xdr:row>193</xdr:row>
      <xdr:rowOff>0</xdr:rowOff>
    </xdr:to>
    <xdr:sp macro="" textlink="">
      <xdr:nvSpPr>
        <xdr:cNvPr id="1363" name="Text Box 339"/>
        <xdr:cNvSpPr txBox="1">
          <a:spLocks noChangeArrowheads="1"/>
        </xdr:cNvSpPr>
      </xdr:nvSpPr>
      <xdr:spPr bwMode="auto">
        <a:xfrm>
          <a:off x="4438650" y="28546425"/>
          <a:ext cx="695325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bg-BG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</xdr:txBody>
    </xdr:sp>
    <xdr:clientData/>
  </xdr:twoCellAnchor>
  <xdr:oneCellAnchor>
    <xdr:from>
      <xdr:col>6</xdr:col>
      <xdr:colOff>0</xdr:colOff>
      <xdr:row>196</xdr:row>
      <xdr:rowOff>152400</xdr:rowOff>
    </xdr:from>
    <xdr:ext cx="47001" cy="141001"/>
    <xdr:sp macro="" textlink="">
      <xdr:nvSpPr>
        <xdr:cNvPr id="1364" name="Text Box 340"/>
        <xdr:cNvSpPr txBox="1">
          <a:spLocks noChangeArrowheads="1"/>
        </xdr:cNvSpPr>
      </xdr:nvSpPr>
      <xdr:spPr bwMode="auto">
        <a:xfrm>
          <a:off x="6257925" y="38528625"/>
          <a:ext cx="47001" cy="141001"/>
        </a:xfrm>
        <a:prstGeom prst="rect">
          <a:avLst/>
        </a:prstGeom>
        <a:noFill/>
        <a:ln>
          <a:noFill/>
        </a:ln>
        <a:extLst/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bg-B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twoCellAnchor editAs="oneCell">
    <xdr:from>
      <xdr:col>2</xdr:col>
      <xdr:colOff>942975</xdr:colOff>
      <xdr:row>193</xdr:row>
      <xdr:rowOff>0</xdr:rowOff>
    </xdr:from>
    <xdr:to>
      <xdr:col>2</xdr:col>
      <xdr:colOff>1419225</xdr:colOff>
      <xdr:row>193</xdr:row>
      <xdr:rowOff>0</xdr:rowOff>
    </xdr:to>
    <xdr:sp macro="" textlink="">
      <xdr:nvSpPr>
        <xdr:cNvPr id="66705004" name="Text Box 341"/>
        <xdr:cNvSpPr txBox="1">
          <a:spLocks noChangeArrowheads="1"/>
        </xdr:cNvSpPr>
      </xdr:nvSpPr>
      <xdr:spPr bwMode="auto">
        <a:xfrm>
          <a:off x="1314450" y="38052375"/>
          <a:ext cx="4762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1876425</xdr:colOff>
      <xdr:row>193</xdr:row>
      <xdr:rowOff>0</xdr:rowOff>
    </xdr:from>
    <xdr:to>
      <xdr:col>2</xdr:col>
      <xdr:colOff>2505075</xdr:colOff>
      <xdr:row>193</xdr:row>
      <xdr:rowOff>0</xdr:rowOff>
    </xdr:to>
    <xdr:sp macro="" textlink="">
      <xdr:nvSpPr>
        <xdr:cNvPr id="66705005" name="Text Box 342"/>
        <xdr:cNvSpPr txBox="1">
          <a:spLocks noChangeArrowheads="1"/>
        </xdr:cNvSpPr>
      </xdr:nvSpPr>
      <xdr:spPr bwMode="auto">
        <a:xfrm>
          <a:off x="2247900" y="38052375"/>
          <a:ext cx="6286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609600</xdr:colOff>
      <xdr:row>197</xdr:row>
      <xdr:rowOff>0</xdr:rowOff>
    </xdr:from>
    <xdr:to>
      <xdr:col>3</xdr:col>
      <xdr:colOff>685800</xdr:colOff>
      <xdr:row>198</xdr:row>
      <xdr:rowOff>38100</xdr:rowOff>
    </xdr:to>
    <xdr:sp macro="" textlink="">
      <xdr:nvSpPr>
        <xdr:cNvPr id="66705006" name="Text Box 343"/>
        <xdr:cNvSpPr txBox="1">
          <a:spLocks noChangeArrowheads="1"/>
        </xdr:cNvSpPr>
      </xdr:nvSpPr>
      <xdr:spPr bwMode="auto">
        <a:xfrm>
          <a:off x="4410075" y="38538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193</xdr:row>
      <xdr:rowOff>0</xdr:rowOff>
    </xdr:from>
    <xdr:to>
      <xdr:col>6</xdr:col>
      <xdr:colOff>409575</xdr:colOff>
      <xdr:row>193</xdr:row>
      <xdr:rowOff>0</xdr:rowOff>
    </xdr:to>
    <xdr:sp macro="" textlink="">
      <xdr:nvSpPr>
        <xdr:cNvPr id="66705007" name="Text Box 344"/>
        <xdr:cNvSpPr txBox="1">
          <a:spLocks noChangeArrowheads="1"/>
        </xdr:cNvSpPr>
      </xdr:nvSpPr>
      <xdr:spPr bwMode="auto">
        <a:xfrm>
          <a:off x="6257925" y="3805237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197</xdr:row>
      <xdr:rowOff>0</xdr:rowOff>
    </xdr:from>
    <xdr:to>
      <xdr:col>6</xdr:col>
      <xdr:colOff>76200</xdr:colOff>
      <xdr:row>198</xdr:row>
      <xdr:rowOff>38100</xdr:rowOff>
    </xdr:to>
    <xdr:sp macro="" textlink="">
      <xdr:nvSpPr>
        <xdr:cNvPr id="66705008" name="Text Box 345"/>
        <xdr:cNvSpPr txBox="1">
          <a:spLocks noChangeArrowheads="1"/>
        </xdr:cNvSpPr>
      </xdr:nvSpPr>
      <xdr:spPr bwMode="auto">
        <a:xfrm>
          <a:off x="6257925" y="38538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197</xdr:row>
      <xdr:rowOff>0</xdr:rowOff>
    </xdr:from>
    <xdr:to>
      <xdr:col>6</xdr:col>
      <xdr:colOff>76200</xdr:colOff>
      <xdr:row>198</xdr:row>
      <xdr:rowOff>38100</xdr:rowOff>
    </xdr:to>
    <xdr:sp macro="" textlink="">
      <xdr:nvSpPr>
        <xdr:cNvPr id="66705009" name="Text Box 346"/>
        <xdr:cNvSpPr txBox="1">
          <a:spLocks noChangeArrowheads="1"/>
        </xdr:cNvSpPr>
      </xdr:nvSpPr>
      <xdr:spPr bwMode="auto">
        <a:xfrm>
          <a:off x="6257925" y="38538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197</xdr:row>
      <xdr:rowOff>0</xdr:rowOff>
    </xdr:from>
    <xdr:to>
      <xdr:col>6</xdr:col>
      <xdr:colOff>76200</xdr:colOff>
      <xdr:row>198</xdr:row>
      <xdr:rowOff>38100</xdr:rowOff>
    </xdr:to>
    <xdr:sp macro="" textlink="">
      <xdr:nvSpPr>
        <xdr:cNvPr id="66705010" name="Text Box 347"/>
        <xdr:cNvSpPr txBox="1">
          <a:spLocks noChangeArrowheads="1"/>
        </xdr:cNvSpPr>
      </xdr:nvSpPr>
      <xdr:spPr bwMode="auto">
        <a:xfrm>
          <a:off x="6257925" y="38538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9525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5011" name="Диаграма 34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1"/>
        </a:graphicData>
      </a:graphic>
    </xdr:graphicFrame>
    <xdr:clientData/>
  </xdr:twoCellAnchor>
  <xdr:twoCellAnchor editAs="oneCell">
    <xdr:from>
      <xdr:col>5</xdr:col>
      <xdr:colOff>704850</xdr:colOff>
      <xdr:row>193</xdr:row>
      <xdr:rowOff>0</xdr:rowOff>
    </xdr:from>
    <xdr:to>
      <xdr:col>6</xdr:col>
      <xdr:colOff>228600</xdr:colOff>
      <xdr:row>193</xdr:row>
      <xdr:rowOff>0</xdr:rowOff>
    </xdr:to>
    <xdr:sp macro="" textlink="">
      <xdr:nvSpPr>
        <xdr:cNvPr id="66705012" name="Text Box 349"/>
        <xdr:cNvSpPr txBox="1">
          <a:spLocks noChangeArrowheads="1"/>
        </xdr:cNvSpPr>
      </xdr:nvSpPr>
      <xdr:spPr bwMode="auto">
        <a:xfrm>
          <a:off x="6143625" y="38052375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197</xdr:row>
      <xdr:rowOff>0</xdr:rowOff>
    </xdr:from>
    <xdr:to>
      <xdr:col>6</xdr:col>
      <xdr:colOff>76200</xdr:colOff>
      <xdr:row>198</xdr:row>
      <xdr:rowOff>38100</xdr:rowOff>
    </xdr:to>
    <xdr:sp macro="" textlink="">
      <xdr:nvSpPr>
        <xdr:cNvPr id="66705013" name="Text Box 350"/>
        <xdr:cNvSpPr txBox="1">
          <a:spLocks noChangeArrowheads="1"/>
        </xdr:cNvSpPr>
      </xdr:nvSpPr>
      <xdr:spPr bwMode="auto">
        <a:xfrm>
          <a:off x="6257925" y="38538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600075</xdr:colOff>
      <xdr:row>197</xdr:row>
      <xdr:rowOff>0</xdr:rowOff>
    </xdr:from>
    <xdr:to>
      <xdr:col>5</xdr:col>
      <xdr:colOff>676275</xdr:colOff>
      <xdr:row>198</xdr:row>
      <xdr:rowOff>38100</xdr:rowOff>
    </xdr:to>
    <xdr:sp macro="" textlink="">
      <xdr:nvSpPr>
        <xdr:cNvPr id="66705014" name="Text Box 351"/>
        <xdr:cNvSpPr txBox="1">
          <a:spLocks noChangeArrowheads="1"/>
        </xdr:cNvSpPr>
      </xdr:nvSpPr>
      <xdr:spPr bwMode="auto">
        <a:xfrm>
          <a:off x="6038850" y="38538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590550</xdr:colOff>
      <xdr:row>193</xdr:row>
      <xdr:rowOff>0</xdr:rowOff>
    </xdr:from>
    <xdr:to>
      <xdr:col>4</xdr:col>
      <xdr:colOff>114300</xdr:colOff>
      <xdr:row>193</xdr:row>
      <xdr:rowOff>0</xdr:rowOff>
    </xdr:to>
    <xdr:sp macro="" textlink="">
      <xdr:nvSpPr>
        <xdr:cNvPr id="66705015" name="Text Box 352"/>
        <xdr:cNvSpPr txBox="1">
          <a:spLocks noChangeArrowheads="1"/>
        </xdr:cNvSpPr>
      </xdr:nvSpPr>
      <xdr:spPr bwMode="auto">
        <a:xfrm>
          <a:off x="4391025" y="38052375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193</xdr:row>
      <xdr:rowOff>0</xdr:rowOff>
    </xdr:from>
    <xdr:to>
      <xdr:col>6</xdr:col>
      <xdr:colOff>571500</xdr:colOff>
      <xdr:row>196</xdr:row>
      <xdr:rowOff>66675</xdr:rowOff>
    </xdr:to>
    <xdr:sp macro="" textlink="">
      <xdr:nvSpPr>
        <xdr:cNvPr id="66705016" name="Text Box 353"/>
        <xdr:cNvSpPr txBox="1">
          <a:spLocks noChangeArrowheads="1"/>
        </xdr:cNvSpPr>
      </xdr:nvSpPr>
      <xdr:spPr bwMode="auto">
        <a:xfrm>
          <a:off x="6257925" y="38052375"/>
          <a:ext cx="5715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193</xdr:row>
      <xdr:rowOff>0</xdr:rowOff>
    </xdr:from>
    <xdr:to>
      <xdr:col>7</xdr:col>
      <xdr:colOff>95250</xdr:colOff>
      <xdr:row>196</xdr:row>
      <xdr:rowOff>38100</xdr:rowOff>
    </xdr:to>
    <xdr:sp macro="" textlink="">
      <xdr:nvSpPr>
        <xdr:cNvPr id="66705017" name="Text Box 354"/>
        <xdr:cNvSpPr txBox="1">
          <a:spLocks noChangeArrowheads="1"/>
        </xdr:cNvSpPr>
      </xdr:nvSpPr>
      <xdr:spPr bwMode="auto">
        <a:xfrm>
          <a:off x="6257925" y="38052375"/>
          <a:ext cx="6762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193</xdr:row>
      <xdr:rowOff>0</xdr:rowOff>
    </xdr:from>
    <xdr:to>
      <xdr:col>7</xdr:col>
      <xdr:colOff>19050</xdr:colOff>
      <xdr:row>193</xdr:row>
      <xdr:rowOff>0</xdr:rowOff>
    </xdr:to>
    <xdr:sp macro="" textlink="">
      <xdr:nvSpPr>
        <xdr:cNvPr id="66705018" name="Text Box 355"/>
        <xdr:cNvSpPr txBox="1">
          <a:spLocks noChangeArrowheads="1"/>
        </xdr:cNvSpPr>
      </xdr:nvSpPr>
      <xdr:spPr bwMode="auto">
        <a:xfrm>
          <a:off x="6257925" y="38052375"/>
          <a:ext cx="600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9525</xdr:colOff>
      <xdr:row>193</xdr:row>
      <xdr:rowOff>0</xdr:rowOff>
    </xdr:from>
    <xdr:to>
      <xdr:col>5</xdr:col>
      <xdr:colOff>19050</xdr:colOff>
      <xdr:row>193</xdr:row>
      <xdr:rowOff>0</xdr:rowOff>
    </xdr:to>
    <xdr:graphicFrame macro="">
      <xdr:nvGraphicFramePr>
        <xdr:cNvPr id="66705019" name="Диаграма 35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2"/>
        </a:graphicData>
      </a:graphic>
    </xdr:graphicFrame>
    <xdr:clientData/>
  </xdr:twoCellAnchor>
  <xdr:twoCellAnchor>
    <xdr:from>
      <xdr:col>5</xdr:col>
      <xdr:colOff>171450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5020" name="Диаграма 35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3"/>
        </a:graphicData>
      </a:graphic>
    </xdr:graphicFrame>
    <xdr:clientData/>
  </xdr:twoCellAnchor>
  <xdr:twoCellAnchor>
    <xdr:from>
      <xdr:col>6</xdr:col>
      <xdr:colOff>0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5021" name="Диаграма 35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4"/>
        </a:graphicData>
      </a:graphic>
    </xdr:graphicFrame>
    <xdr:clientData/>
  </xdr:twoCellAnchor>
  <xdr:twoCellAnchor>
    <xdr:from>
      <xdr:col>6</xdr:col>
      <xdr:colOff>0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5022" name="Диаграма 35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5"/>
        </a:graphicData>
      </a:graphic>
    </xdr:graphicFrame>
    <xdr:clientData/>
  </xdr:twoCellAnchor>
  <xdr:twoCellAnchor>
    <xdr:from>
      <xdr:col>6</xdr:col>
      <xdr:colOff>0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5023" name="Диаграма 36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6"/>
        </a:graphicData>
      </a:graphic>
    </xdr:graphicFrame>
    <xdr:clientData/>
  </xdr:twoCellAnchor>
  <xdr:twoCellAnchor>
    <xdr:from>
      <xdr:col>6</xdr:col>
      <xdr:colOff>0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5024" name="Диаграма 36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7"/>
        </a:graphicData>
      </a:graphic>
    </xdr:graphicFrame>
    <xdr:clientData/>
  </xdr:twoCellAnchor>
  <xdr:twoCellAnchor>
    <xdr:from>
      <xdr:col>6</xdr:col>
      <xdr:colOff>0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5025" name="Диаграма 36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8"/>
        </a:graphicData>
      </a:graphic>
    </xdr:graphicFrame>
    <xdr:clientData/>
  </xdr:twoCellAnchor>
  <xdr:twoCellAnchor>
    <xdr:from>
      <xdr:col>6</xdr:col>
      <xdr:colOff>0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5026" name="Диаграма 36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9"/>
        </a:graphicData>
      </a:graphic>
    </xdr:graphicFrame>
    <xdr:clientData/>
  </xdr:twoCellAnchor>
  <xdr:twoCellAnchor>
    <xdr:from>
      <xdr:col>6</xdr:col>
      <xdr:colOff>0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5027" name="Диаграма 36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0"/>
        </a:graphicData>
      </a:graphic>
    </xdr:graphicFrame>
    <xdr:clientData/>
  </xdr:twoCellAnchor>
  <xdr:twoCellAnchor>
    <xdr:from>
      <xdr:col>6</xdr:col>
      <xdr:colOff>0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5028" name="Диаграма 36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1"/>
        </a:graphicData>
      </a:graphic>
    </xdr:graphicFrame>
    <xdr:clientData/>
  </xdr:twoCellAnchor>
  <xdr:twoCellAnchor>
    <xdr:from>
      <xdr:col>6</xdr:col>
      <xdr:colOff>0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5029" name="Диаграма 36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2"/>
        </a:graphicData>
      </a:graphic>
    </xdr:graphicFrame>
    <xdr:clientData/>
  </xdr:twoCellAnchor>
  <xdr:twoCellAnchor>
    <xdr:from>
      <xdr:col>6</xdr:col>
      <xdr:colOff>0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5030" name="Диаграма 36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3"/>
        </a:graphicData>
      </a:graphic>
    </xdr:graphicFrame>
    <xdr:clientData/>
  </xdr:twoCellAnchor>
  <xdr:twoCellAnchor editAs="oneCell">
    <xdr:from>
      <xdr:col>3</xdr:col>
      <xdr:colOff>581025</xdr:colOff>
      <xdr:row>193</xdr:row>
      <xdr:rowOff>0</xdr:rowOff>
    </xdr:from>
    <xdr:to>
      <xdr:col>4</xdr:col>
      <xdr:colOff>495300</xdr:colOff>
      <xdr:row>193</xdr:row>
      <xdr:rowOff>0</xdr:rowOff>
    </xdr:to>
    <xdr:sp macro="" textlink="">
      <xdr:nvSpPr>
        <xdr:cNvPr id="1392" name="Text Box 368"/>
        <xdr:cNvSpPr txBox="1">
          <a:spLocks noChangeArrowheads="1"/>
        </xdr:cNvSpPr>
      </xdr:nvSpPr>
      <xdr:spPr bwMode="auto">
        <a:xfrm>
          <a:off x="4438650" y="28546425"/>
          <a:ext cx="695325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bg-BG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</xdr:txBody>
    </xdr:sp>
    <xdr:clientData/>
  </xdr:twoCellAnchor>
  <xdr:oneCellAnchor>
    <xdr:from>
      <xdr:col>6</xdr:col>
      <xdr:colOff>0</xdr:colOff>
      <xdr:row>196</xdr:row>
      <xdr:rowOff>152400</xdr:rowOff>
    </xdr:from>
    <xdr:ext cx="47001" cy="141001"/>
    <xdr:sp macro="" textlink="">
      <xdr:nvSpPr>
        <xdr:cNvPr id="1393" name="Text Box 369"/>
        <xdr:cNvSpPr txBox="1">
          <a:spLocks noChangeArrowheads="1"/>
        </xdr:cNvSpPr>
      </xdr:nvSpPr>
      <xdr:spPr bwMode="auto">
        <a:xfrm>
          <a:off x="6257925" y="38528625"/>
          <a:ext cx="47001" cy="141001"/>
        </a:xfrm>
        <a:prstGeom prst="rect">
          <a:avLst/>
        </a:prstGeom>
        <a:noFill/>
        <a:ln>
          <a:noFill/>
        </a:ln>
        <a:extLst/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bg-B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twoCellAnchor editAs="oneCell">
    <xdr:from>
      <xdr:col>2</xdr:col>
      <xdr:colOff>942975</xdr:colOff>
      <xdr:row>193</xdr:row>
      <xdr:rowOff>0</xdr:rowOff>
    </xdr:from>
    <xdr:to>
      <xdr:col>2</xdr:col>
      <xdr:colOff>1419225</xdr:colOff>
      <xdr:row>193</xdr:row>
      <xdr:rowOff>0</xdr:rowOff>
    </xdr:to>
    <xdr:sp macro="" textlink="">
      <xdr:nvSpPr>
        <xdr:cNvPr id="66705033" name="Text Box 370"/>
        <xdr:cNvSpPr txBox="1">
          <a:spLocks noChangeArrowheads="1"/>
        </xdr:cNvSpPr>
      </xdr:nvSpPr>
      <xdr:spPr bwMode="auto">
        <a:xfrm>
          <a:off x="1314450" y="38052375"/>
          <a:ext cx="4762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1876425</xdr:colOff>
      <xdr:row>193</xdr:row>
      <xdr:rowOff>0</xdr:rowOff>
    </xdr:from>
    <xdr:to>
      <xdr:col>2</xdr:col>
      <xdr:colOff>2505075</xdr:colOff>
      <xdr:row>193</xdr:row>
      <xdr:rowOff>0</xdr:rowOff>
    </xdr:to>
    <xdr:sp macro="" textlink="">
      <xdr:nvSpPr>
        <xdr:cNvPr id="66705034" name="Text Box 371"/>
        <xdr:cNvSpPr txBox="1">
          <a:spLocks noChangeArrowheads="1"/>
        </xdr:cNvSpPr>
      </xdr:nvSpPr>
      <xdr:spPr bwMode="auto">
        <a:xfrm>
          <a:off x="2247900" y="38052375"/>
          <a:ext cx="6286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609600</xdr:colOff>
      <xdr:row>197</xdr:row>
      <xdr:rowOff>0</xdr:rowOff>
    </xdr:from>
    <xdr:to>
      <xdr:col>3</xdr:col>
      <xdr:colOff>685800</xdr:colOff>
      <xdr:row>198</xdr:row>
      <xdr:rowOff>38100</xdr:rowOff>
    </xdr:to>
    <xdr:sp macro="" textlink="">
      <xdr:nvSpPr>
        <xdr:cNvPr id="66705035" name="Text Box 372"/>
        <xdr:cNvSpPr txBox="1">
          <a:spLocks noChangeArrowheads="1"/>
        </xdr:cNvSpPr>
      </xdr:nvSpPr>
      <xdr:spPr bwMode="auto">
        <a:xfrm>
          <a:off x="4410075" y="38538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197</xdr:row>
      <xdr:rowOff>0</xdr:rowOff>
    </xdr:from>
    <xdr:to>
      <xdr:col>6</xdr:col>
      <xdr:colOff>76200</xdr:colOff>
      <xdr:row>198</xdr:row>
      <xdr:rowOff>38100</xdr:rowOff>
    </xdr:to>
    <xdr:sp macro="" textlink="">
      <xdr:nvSpPr>
        <xdr:cNvPr id="66705036" name="Text Box 373"/>
        <xdr:cNvSpPr txBox="1">
          <a:spLocks noChangeArrowheads="1"/>
        </xdr:cNvSpPr>
      </xdr:nvSpPr>
      <xdr:spPr bwMode="auto">
        <a:xfrm>
          <a:off x="6257925" y="38538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197</xdr:row>
      <xdr:rowOff>0</xdr:rowOff>
    </xdr:from>
    <xdr:to>
      <xdr:col>6</xdr:col>
      <xdr:colOff>76200</xdr:colOff>
      <xdr:row>198</xdr:row>
      <xdr:rowOff>38100</xdr:rowOff>
    </xdr:to>
    <xdr:sp macro="" textlink="">
      <xdr:nvSpPr>
        <xdr:cNvPr id="66705037" name="Text Box 374"/>
        <xdr:cNvSpPr txBox="1">
          <a:spLocks noChangeArrowheads="1"/>
        </xdr:cNvSpPr>
      </xdr:nvSpPr>
      <xdr:spPr bwMode="auto">
        <a:xfrm>
          <a:off x="6257925" y="38538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197</xdr:row>
      <xdr:rowOff>0</xdr:rowOff>
    </xdr:from>
    <xdr:to>
      <xdr:col>6</xdr:col>
      <xdr:colOff>76200</xdr:colOff>
      <xdr:row>198</xdr:row>
      <xdr:rowOff>38100</xdr:rowOff>
    </xdr:to>
    <xdr:sp macro="" textlink="">
      <xdr:nvSpPr>
        <xdr:cNvPr id="66705038" name="Text Box 375"/>
        <xdr:cNvSpPr txBox="1">
          <a:spLocks noChangeArrowheads="1"/>
        </xdr:cNvSpPr>
      </xdr:nvSpPr>
      <xdr:spPr bwMode="auto">
        <a:xfrm>
          <a:off x="6257925" y="38538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5039" name="Диаграма 37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4"/>
        </a:graphicData>
      </a:graphic>
    </xdr:graphicFrame>
    <xdr:clientData/>
  </xdr:twoCellAnchor>
  <xdr:twoCellAnchor>
    <xdr:from>
      <xdr:col>6</xdr:col>
      <xdr:colOff>0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5040" name="Диаграма 37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5"/>
        </a:graphicData>
      </a:graphic>
    </xdr:graphicFrame>
    <xdr:clientData/>
  </xdr:twoCellAnchor>
  <xdr:twoCellAnchor>
    <xdr:from>
      <xdr:col>6</xdr:col>
      <xdr:colOff>0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5041" name="Диаграма 37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6"/>
        </a:graphicData>
      </a:graphic>
    </xdr:graphicFrame>
    <xdr:clientData/>
  </xdr:twoCellAnchor>
  <xdr:twoCellAnchor>
    <xdr:from>
      <xdr:col>6</xdr:col>
      <xdr:colOff>0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5042" name="Диаграма 37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7"/>
        </a:graphicData>
      </a:graphic>
    </xdr:graphicFrame>
    <xdr:clientData/>
  </xdr:twoCellAnchor>
  <xdr:twoCellAnchor>
    <xdr:from>
      <xdr:col>6</xdr:col>
      <xdr:colOff>0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5043" name="Диаграма 38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8"/>
        </a:graphicData>
      </a:graphic>
    </xdr:graphicFrame>
    <xdr:clientData/>
  </xdr:twoCellAnchor>
  <xdr:twoCellAnchor>
    <xdr:from>
      <xdr:col>6</xdr:col>
      <xdr:colOff>0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5044" name="Диаграма 38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9"/>
        </a:graphicData>
      </a:graphic>
    </xdr:graphicFrame>
    <xdr:clientData/>
  </xdr:twoCellAnchor>
  <xdr:twoCellAnchor>
    <xdr:from>
      <xdr:col>6</xdr:col>
      <xdr:colOff>0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5045" name="Диаграма 38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0"/>
        </a:graphicData>
      </a:graphic>
    </xdr:graphicFrame>
    <xdr:clientData/>
  </xdr:twoCellAnchor>
  <xdr:twoCellAnchor>
    <xdr:from>
      <xdr:col>6</xdr:col>
      <xdr:colOff>0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5046" name="Диаграма 38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1"/>
        </a:graphicData>
      </a:graphic>
    </xdr:graphicFrame>
    <xdr:clientData/>
  </xdr:twoCellAnchor>
  <xdr:twoCellAnchor>
    <xdr:from>
      <xdr:col>6</xdr:col>
      <xdr:colOff>0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5047" name="Диаграма 38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2"/>
        </a:graphicData>
      </a:graphic>
    </xdr:graphicFrame>
    <xdr:clientData/>
  </xdr:twoCellAnchor>
  <xdr:twoCellAnchor>
    <xdr:from>
      <xdr:col>6</xdr:col>
      <xdr:colOff>0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5048" name="Диаграма 38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3"/>
        </a:graphicData>
      </a:graphic>
    </xdr:graphicFrame>
    <xdr:clientData/>
  </xdr:twoCellAnchor>
  <xdr:twoCellAnchor editAs="oneCell">
    <xdr:from>
      <xdr:col>3</xdr:col>
      <xdr:colOff>581025</xdr:colOff>
      <xdr:row>193</xdr:row>
      <xdr:rowOff>0</xdr:rowOff>
    </xdr:from>
    <xdr:to>
      <xdr:col>4</xdr:col>
      <xdr:colOff>495300</xdr:colOff>
      <xdr:row>193</xdr:row>
      <xdr:rowOff>0</xdr:rowOff>
    </xdr:to>
    <xdr:sp macro="" textlink="">
      <xdr:nvSpPr>
        <xdr:cNvPr id="1410" name="Text Box 386"/>
        <xdr:cNvSpPr txBox="1">
          <a:spLocks noChangeArrowheads="1"/>
        </xdr:cNvSpPr>
      </xdr:nvSpPr>
      <xdr:spPr bwMode="auto">
        <a:xfrm>
          <a:off x="4438650" y="28546425"/>
          <a:ext cx="695325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bg-BG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</xdr:txBody>
    </xdr:sp>
    <xdr:clientData/>
  </xdr:twoCellAnchor>
  <xdr:oneCellAnchor>
    <xdr:from>
      <xdr:col>6</xdr:col>
      <xdr:colOff>0</xdr:colOff>
      <xdr:row>196</xdr:row>
      <xdr:rowOff>152400</xdr:rowOff>
    </xdr:from>
    <xdr:ext cx="47001" cy="141001"/>
    <xdr:sp macro="" textlink="">
      <xdr:nvSpPr>
        <xdr:cNvPr id="1411" name="Text Box 387"/>
        <xdr:cNvSpPr txBox="1">
          <a:spLocks noChangeArrowheads="1"/>
        </xdr:cNvSpPr>
      </xdr:nvSpPr>
      <xdr:spPr bwMode="auto">
        <a:xfrm>
          <a:off x="6257925" y="38528625"/>
          <a:ext cx="47001" cy="141001"/>
        </a:xfrm>
        <a:prstGeom prst="rect">
          <a:avLst/>
        </a:prstGeom>
        <a:noFill/>
        <a:ln>
          <a:noFill/>
        </a:ln>
        <a:extLst/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bg-B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twoCellAnchor editAs="oneCell">
    <xdr:from>
      <xdr:col>2</xdr:col>
      <xdr:colOff>942975</xdr:colOff>
      <xdr:row>193</xdr:row>
      <xdr:rowOff>0</xdr:rowOff>
    </xdr:from>
    <xdr:to>
      <xdr:col>2</xdr:col>
      <xdr:colOff>1419225</xdr:colOff>
      <xdr:row>193</xdr:row>
      <xdr:rowOff>0</xdr:rowOff>
    </xdr:to>
    <xdr:sp macro="" textlink="">
      <xdr:nvSpPr>
        <xdr:cNvPr id="66705051" name="Text Box 388"/>
        <xdr:cNvSpPr txBox="1">
          <a:spLocks noChangeArrowheads="1"/>
        </xdr:cNvSpPr>
      </xdr:nvSpPr>
      <xdr:spPr bwMode="auto">
        <a:xfrm>
          <a:off x="1314450" y="38052375"/>
          <a:ext cx="4762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1876425</xdr:colOff>
      <xdr:row>193</xdr:row>
      <xdr:rowOff>0</xdr:rowOff>
    </xdr:from>
    <xdr:to>
      <xdr:col>2</xdr:col>
      <xdr:colOff>2505075</xdr:colOff>
      <xdr:row>193</xdr:row>
      <xdr:rowOff>0</xdr:rowOff>
    </xdr:to>
    <xdr:sp macro="" textlink="">
      <xdr:nvSpPr>
        <xdr:cNvPr id="66705052" name="Text Box 389"/>
        <xdr:cNvSpPr txBox="1">
          <a:spLocks noChangeArrowheads="1"/>
        </xdr:cNvSpPr>
      </xdr:nvSpPr>
      <xdr:spPr bwMode="auto">
        <a:xfrm>
          <a:off x="2247900" y="38052375"/>
          <a:ext cx="6286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609600</xdr:colOff>
      <xdr:row>197</xdr:row>
      <xdr:rowOff>0</xdr:rowOff>
    </xdr:from>
    <xdr:to>
      <xdr:col>3</xdr:col>
      <xdr:colOff>685800</xdr:colOff>
      <xdr:row>198</xdr:row>
      <xdr:rowOff>38100</xdr:rowOff>
    </xdr:to>
    <xdr:sp macro="" textlink="">
      <xdr:nvSpPr>
        <xdr:cNvPr id="66705053" name="Text Box 390"/>
        <xdr:cNvSpPr txBox="1">
          <a:spLocks noChangeArrowheads="1"/>
        </xdr:cNvSpPr>
      </xdr:nvSpPr>
      <xdr:spPr bwMode="auto">
        <a:xfrm>
          <a:off x="4410075" y="38538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197</xdr:row>
      <xdr:rowOff>0</xdr:rowOff>
    </xdr:from>
    <xdr:to>
      <xdr:col>6</xdr:col>
      <xdr:colOff>76200</xdr:colOff>
      <xdr:row>198</xdr:row>
      <xdr:rowOff>38100</xdr:rowOff>
    </xdr:to>
    <xdr:sp macro="" textlink="">
      <xdr:nvSpPr>
        <xdr:cNvPr id="66705054" name="Text Box 391"/>
        <xdr:cNvSpPr txBox="1">
          <a:spLocks noChangeArrowheads="1"/>
        </xdr:cNvSpPr>
      </xdr:nvSpPr>
      <xdr:spPr bwMode="auto">
        <a:xfrm>
          <a:off x="6257925" y="38538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197</xdr:row>
      <xdr:rowOff>0</xdr:rowOff>
    </xdr:from>
    <xdr:to>
      <xdr:col>6</xdr:col>
      <xdr:colOff>76200</xdr:colOff>
      <xdr:row>198</xdr:row>
      <xdr:rowOff>38100</xdr:rowOff>
    </xdr:to>
    <xdr:sp macro="" textlink="">
      <xdr:nvSpPr>
        <xdr:cNvPr id="66705055" name="Text Box 392"/>
        <xdr:cNvSpPr txBox="1">
          <a:spLocks noChangeArrowheads="1"/>
        </xdr:cNvSpPr>
      </xdr:nvSpPr>
      <xdr:spPr bwMode="auto">
        <a:xfrm>
          <a:off x="6257925" y="38538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197</xdr:row>
      <xdr:rowOff>0</xdr:rowOff>
    </xdr:from>
    <xdr:to>
      <xdr:col>6</xdr:col>
      <xdr:colOff>76200</xdr:colOff>
      <xdr:row>198</xdr:row>
      <xdr:rowOff>38100</xdr:rowOff>
    </xdr:to>
    <xdr:sp macro="" textlink="">
      <xdr:nvSpPr>
        <xdr:cNvPr id="66705056" name="Text Box 393"/>
        <xdr:cNvSpPr txBox="1">
          <a:spLocks noChangeArrowheads="1"/>
        </xdr:cNvSpPr>
      </xdr:nvSpPr>
      <xdr:spPr bwMode="auto">
        <a:xfrm>
          <a:off x="6257925" y="38538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5057" name="Диаграма 39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4"/>
        </a:graphicData>
      </a:graphic>
    </xdr:graphicFrame>
    <xdr:clientData/>
  </xdr:twoCellAnchor>
  <xdr:twoCellAnchor>
    <xdr:from>
      <xdr:col>6</xdr:col>
      <xdr:colOff>0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5058" name="Диаграма 39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5"/>
        </a:graphicData>
      </a:graphic>
    </xdr:graphicFrame>
    <xdr:clientData/>
  </xdr:twoCellAnchor>
  <xdr:twoCellAnchor>
    <xdr:from>
      <xdr:col>6</xdr:col>
      <xdr:colOff>0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5059" name="Диаграма 39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6"/>
        </a:graphicData>
      </a:graphic>
    </xdr:graphicFrame>
    <xdr:clientData/>
  </xdr:twoCellAnchor>
  <xdr:twoCellAnchor>
    <xdr:from>
      <xdr:col>6</xdr:col>
      <xdr:colOff>0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5060" name="Диаграма 39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7"/>
        </a:graphicData>
      </a:graphic>
    </xdr:graphicFrame>
    <xdr:clientData/>
  </xdr:twoCellAnchor>
  <xdr:twoCellAnchor>
    <xdr:from>
      <xdr:col>6</xdr:col>
      <xdr:colOff>0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5061" name="Диаграма 39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8"/>
        </a:graphicData>
      </a:graphic>
    </xdr:graphicFrame>
    <xdr:clientData/>
  </xdr:twoCellAnchor>
  <xdr:twoCellAnchor>
    <xdr:from>
      <xdr:col>6</xdr:col>
      <xdr:colOff>0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5062" name="Диаграма 39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9"/>
        </a:graphicData>
      </a:graphic>
    </xdr:graphicFrame>
    <xdr:clientData/>
  </xdr:twoCellAnchor>
  <xdr:twoCellAnchor>
    <xdr:from>
      <xdr:col>6</xdr:col>
      <xdr:colOff>0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5063" name="Диаграма 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0"/>
        </a:graphicData>
      </a:graphic>
    </xdr:graphicFrame>
    <xdr:clientData/>
  </xdr:twoCellAnchor>
  <xdr:twoCellAnchor>
    <xdr:from>
      <xdr:col>6</xdr:col>
      <xdr:colOff>0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5064" name="Диаграма 40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1"/>
        </a:graphicData>
      </a:graphic>
    </xdr:graphicFrame>
    <xdr:clientData/>
  </xdr:twoCellAnchor>
  <xdr:twoCellAnchor>
    <xdr:from>
      <xdr:col>6</xdr:col>
      <xdr:colOff>0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5065" name="Диаграма 40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2"/>
        </a:graphicData>
      </a:graphic>
    </xdr:graphicFrame>
    <xdr:clientData/>
  </xdr:twoCellAnchor>
  <xdr:twoCellAnchor>
    <xdr:from>
      <xdr:col>6</xdr:col>
      <xdr:colOff>0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5066" name="Диаграма 40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3"/>
        </a:graphicData>
      </a:graphic>
    </xdr:graphicFrame>
    <xdr:clientData/>
  </xdr:twoCellAnchor>
  <xdr:twoCellAnchor editAs="oneCell">
    <xdr:from>
      <xdr:col>3</xdr:col>
      <xdr:colOff>581025</xdr:colOff>
      <xdr:row>193</xdr:row>
      <xdr:rowOff>0</xdr:rowOff>
    </xdr:from>
    <xdr:to>
      <xdr:col>4</xdr:col>
      <xdr:colOff>495300</xdr:colOff>
      <xdr:row>193</xdr:row>
      <xdr:rowOff>0</xdr:rowOff>
    </xdr:to>
    <xdr:sp macro="" textlink="">
      <xdr:nvSpPr>
        <xdr:cNvPr id="1428" name="Text Box 404"/>
        <xdr:cNvSpPr txBox="1">
          <a:spLocks noChangeArrowheads="1"/>
        </xdr:cNvSpPr>
      </xdr:nvSpPr>
      <xdr:spPr bwMode="auto">
        <a:xfrm>
          <a:off x="4438650" y="28546425"/>
          <a:ext cx="695325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bg-BG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</xdr:txBody>
    </xdr:sp>
    <xdr:clientData/>
  </xdr:twoCellAnchor>
  <xdr:oneCellAnchor>
    <xdr:from>
      <xdr:col>6</xdr:col>
      <xdr:colOff>0</xdr:colOff>
      <xdr:row>196</xdr:row>
      <xdr:rowOff>152400</xdr:rowOff>
    </xdr:from>
    <xdr:ext cx="47001" cy="141001"/>
    <xdr:sp macro="" textlink="">
      <xdr:nvSpPr>
        <xdr:cNvPr id="1429" name="Text Box 405"/>
        <xdr:cNvSpPr txBox="1">
          <a:spLocks noChangeArrowheads="1"/>
        </xdr:cNvSpPr>
      </xdr:nvSpPr>
      <xdr:spPr bwMode="auto">
        <a:xfrm>
          <a:off x="6257925" y="38528625"/>
          <a:ext cx="47001" cy="141001"/>
        </a:xfrm>
        <a:prstGeom prst="rect">
          <a:avLst/>
        </a:prstGeom>
        <a:noFill/>
        <a:ln>
          <a:noFill/>
        </a:ln>
        <a:extLst/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bg-B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twoCellAnchor editAs="oneCell">
    <xdr:from>
      <xdr:col>2</xdr:col>
      <xdr:colOff>942975</xdr:colOff>
      <xdr:row>193</xdr:row>
      <xdr:rowOff>0</xdr:rowOff>
    </xdr:from>
    <xdr:to>
      <xdr:col>2</xdr:col>
      <xdr:colOff>1419225</xdr:colOff>
      <xdr:row>193</xdr:row>
      <xdr:rowOff>0</xdr:rowOff>
    </xdr:to>
    <xdr:sp macro="" textlink="">
      <xdr:nvSpPr>
        <xdr:cNvPr id="66705069" name="Text Box 406"/>
        <xdr:cNvSpPr txBox="1">
          <a:spLocks noChangeArrowheads="1"/>
        </xdr:cNvSpPr>
      </xdr:nvSpPr>
      <xdr:spPr bwMode="auto">
        <a:xfrm>
          <a:off x="1314450" y="38052375"/>
          <a:ext cx="4762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1876425</xdr:colOff>
      <xdr:row>193</xdr:row>
      <xdr:rowOff>0</xdr:rowOff>
    </xdr:from>
    <xdr:to>
      <xdr:col>2</xdr:col>
      <xdr:colOff>2505075</xdr:colOff>
      <xdr:row>193</xdr:row>
      <xdr:rowOff>0</xdr:rowOff>
    </xdr:to>
    <xdr:sp macro="" textlink="">
      <xdr:nvSpPr>
        <xdr:cNvPr id="66705070" name="Text Box 407"/>
        <xdr:cNvSpPr txBox="1">
          <a:spLocks noChangeArrowheads="1"/>
        </xdr:cNvSpPr>
      </xdr:nvSpPr>
      <xdr:spPr bwMode="auto">
        <a:xfrm>
          <a:off x="2247900" y="38052375"/>
          <a:ext cx="6286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609600</xdr:colOff>
      <xdr:row>197</xdr:row>
      <xdr:rowOff>0</xdr:rowOff>
    </xdr:from>
    <xdr:to>
      <xdr:col>3</xdr:col>
      <xdr:colOff>685800</xdr:colOff>
      <xdr:row>198</xdr:row>
      <xdr:rowOff>38100</xdr:rowOff>
    </xdr:to>
    <xdr:sp macro="" textlink="">
      <xdr:nvSpPr>
        <xdr:cNvPr id="66705071" name="Text Box 408"/>
        <xdr:cNvSpPr txBox="1">
          <a:spLocks noChangeArrowheads="1"/>
        </xdr:cNvSpPr>
      </xdr:nvSpPr>
      <xdr:spPr bwMode="auto">
        <a:xfrm>
          <a:off x="4410075" y="38538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197</xdr:row>
      <xdr:rowOff>0</xdr:rowOff>
    </xdr:from>
    <xdr:to>
      <xdr:col>6</xdr:col>
      <xdr:colOff>76200</xdr:colOff>
      <xdr:row>198</xdr:row>
      <xdr:rowOff>38100</xdr:rowOff>
    </xdr:to>
    <xdr:sp macro="" textlink="">
      <xdr:nvSpPr>
        <xdr:cNvPr id="66705072" name="Text Box 409"/>
        <xdr:cNvSpPr txBox="1">
          <a:spLocks noChangeArrowheads="1"/>
        </xdr:cNvSpPr>
      </xdr:nvSpPr>
      <xdr:spPr bwMode="auto">
        <a:xfrm>
          <a:off x="6257925" y="38538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197</xdr:row>
      <xdr:rowOff>0</xdr:rowOff>
    </xdr:from>
    <xdr:to>
      <xdr:col>6</xdr:col>
      <xdr:colOff>76200</xdr:colOff>
      <xdr:row>198</xdr:row>
      <xdr:rowOff>38100</xdr:rowOff>
    </xdr:to>
    <xdr:sp macro="" textlink="">
      <xdr:nvSpPr>
        <xdr:cNvPr id="66705073" name="Text Box 410"/>
        <xdr:cNvSpPr txBox="1">
          <a:spLocks noChangeArrowheads="1"/>
        </xdr:cNvSpPr>
      </xdr:nvSpPr>
      <xdr:spPr bwMode="auto">
        <a:xfrm>
          <a:off x="6257925" y="38538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197</xdr:row>
      <xdr:rowOff>0</xdr:rowOff>
    </xdr:from>
    <xdr:to>
      <xdr:col>6</xdr:col>
      <xdr:colOff>76200</xdr:colOff>
      <xdr:row>198</xdr:row>
      <xdr:rowOff>38100</xdr:rowOff>
    </xdr:to>
    <xdr:sp macro="" textlink="">
      <xdr:nvSpPr>
        <xdr:cNvPr id="66705074" name="Text Box 411"/>
        <xdr:cNvSpPr txBox="1">
          <a:spLocks noChangeArrowheads="1"/>
        </xdr:cNvSpPr>
      </xdr:nvSpPr>
      <xdr:spPr bwMode="auto">
        <a:xfrm>
          <a:off x="6257925" y="38538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6</xdr:col>
      <xdr:colOff>0</xdr:colOff>
      <xdr:row>196</xdr:row>
      <xdr:rowOff>152400</xdr:rowOff>
    </xdr:from>
    <xdr:ext cx="47001" cy="141001"/>
    <xdr:sp macro="" textlink="">
      <xdr:nvSpPr>
        <xdr:cNvPr id="1436" name="Text Box 412"/>
        <xdr:cNvSpPr txBox="1">
          <a:spLocks noChangeArrowheads="1"/>
        </xdr:cNvSpPr>
      </xdr:nvSpPr>
      <xdr:spPr bwMode="auto">
        <a:xfrm>
          <a:off x="6257925" y="38528625"/>
          <a:ext cx="47001" cy="141001"/>
        </a:xfrm>
        <a:prstGeom prst="rect">
          <a:avLst/>
        </a:prstGeom>
        <a:noFill/>
        <a:ln>
          <a:noFill/>
        </a:ln>
        <a:extLst/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bg-B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twoCellAnchor editAs="oneCell">
    <xdr:from>
      <xdr:col>2</xdr:col>
      <xdr:colOff>942975</xdr:colOff>
      <xdr:row>193</xdr:row>
      <xdr:rowOff>0</xdr:rowOff>
    </xdr:from>
    <xdr:to>
      <xdr:col>2</xdr:col>
      <xdr:colOff>1419225</xdr:colOff>
      <xdr:row>193</xdr:row>
      <xdr:rowOff>0</xdr:rowOff>
    </xdr:to>
    <xdr:sp macro="" textlink="">
      <xdr:nvSpPr>
        <xdr:cNvPr id="66705076" name="Text Box 413"/>
        <xdr:cNvSpPr txBox="1">
          <a:spLocks noChangeArrowheads="1"/>
        </xdr:cNvSpPr>
      </xdr:nvSpPr>
      <xdr:spPr bwMode="auto">
        <a:xfrm>
          <a:off x="1314450" y="38052375"/>
          <a:ext cx="4762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1876425</xdr:colOff>
      <xdr:row>193</xdr:row>
      <xdr:rowOff>0</xdr:rowOff>
    </xdr:from>
    <xdr:to>
      <xdr:col>2</xdr:col>
      <xdr:colOff>2505075</xdr:colOff>
      <xdr:row>193</xdr:row>
      <xdr:rowOff>0</xdr:rowOff>
    </xdr:to>
    <xdr:sp macro="" textlink="">
      <xdr:nvSpPr>
        <xdr:cNvPr id="66705077" name="Text Box 414"/>
        <xdr:cNvSpPr txBox="1">
          <a:spLocks noChangeArrowheads="1"/>
        </xdr:cNvSpPr>
      </xdr:nvSpPr>
      <xdr:spPr bwMode="auto">
        <a:xfrm>
          <a:off x="2247900" y="38052375"/>
          <a:ext cx="6286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609600</xdr:colOff>
      <xdr:row>197</xdr:row>
      <xdr:rowOff>0</xdr:rowOff>
    </xdr:from>
    <xdr:to>
      <xdr:col>3</xdr:col>
      <xdr:colOff>685800</xdr:colOff>
      <xdr:row>198</xdr:row>
      <xdr:rowOff>38100</xdr:rowOff>
    </xdr:to>
    <xdr:sp macro="" textlink="">
      <xdr:nvSpPr>
        <xdr:cNvPr id="66705078" name="Text Box 415"/>
        <xdr:cNvSpPr txBox="1">
          <a:spLocks noChangeArrowheads="1"/>
        </xdr:cNvSpPr>
      </xdr:nvSpPr>
      <xdr:spPr bwMode="auto">
        <a:xfrm>
          <a:off x="4410075" y="38538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197</xdr:row>
      <xdr:rowOff>0</xdr:rowOff>
    </xdr:from>
    <xdr:to>
      <xdr:col>6</xdr:col>
      <xdr:colOff>76200</xdr:colOff>
      <xdr:row>198</xdr:row>
      <xdr:rowOff>38100</xdr:rowOff>
    </xdr:to>
    <xdr:sp macro="" textlink="">
      <xdr:nvSpPr>
        <xdr:cNvPr id="66705079" name="Text Box 416"/>
        <xdr:cNvSpPr txBox="1">
          <a:spLocks noChangeArrowheads="1"/>
        </xdr:cNvSpPr>
      </xdr:nvSpPr>
      <xdr:spPr bwMode="auto">
        <a:xfrm>
          <a:off x="6257925" y="38538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197</xdr:row>
      <xdr:rowOff>0</xdr:rowOff>
    </xdr:from>
    <xdr:to>
      <xdr:col>6</xdr:col>
      <xdr:colOff>76200</xdr:colOff>
      <xdr:row>198</xdr:row>
      <xdr:rowOff>38100</xdr:rowOff>
    </xdr:to>
    <xdr:sp macro="" textlink="">
      <xdr:nvSpPr>
        <xdr:cNvPr id="66705080" name="Text Box 417"/>
        <xdr:cNvSpPr txBox="1">
          <a:spLocks noChangeArrowheads="1"/>
        </xdr:cNvSpPr>
      </xdr:nvSpPr>
      <xdr:spPr bwMode="auto">
        <a:xfrm>
          <a:off x="6257925" y="38538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197</xdr:row>
      <xdr:rowOff>0</xdr:rowOff>
    </xdr:from>
    <xdr:to>
      <xdr:col>6</xdr:col>
      <xdr:colOff>76200</xdr:colOff>
      <xdr:row>198</xdr:row>
      <xdr:rowOff>38100</xdr:rowOff>
    </xdr:to>
    <xdr:sp macro="" textlink="">
      <xdr:nvSpPr>
        <xdr:cNvPr id="66705081" name="Text Box 418"/>
        <xdr:cNvSpPr txBox="1">
          <a:spLocks noChangeArrowheads="1"/>
        </xdr:cNvSpPr>
      </xdr:nvSpPr>
      <xdr:spPr bwMode="auto">
        <a:xfrm>
          <a:off x="6257925" y="38538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9525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5082" name="Диаграма 4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4"/>
        </a:graphicData>
      </a:graphic>
    </xdr:graphicFrame>
    <xdr:clientData/>
  </xdr:twoCellAnchor>
  <xdr:twoCellAnchor>
    <xdr:from>
      <xdr:col>6</xdr:col>
      <xdr:colOff>171450</xdr:colOff>
      <xdr:row>193</xdr:row>
      <xdr:rowOff>0</xdr:rowOff>
    </xdr:from>
    <xdr:to>
      <xdr:col>7</xdr:col>
      <xdr:colOff>0</xdr:colOff>
      <xdr:row>193</xdr:row>
      <xdr:rowOff>0</xdr:rowOff>
    </xdr:to>
    <xdr:graphicFrame macro="">
      <xdr:nvGraphicFramePr>
        <xdr:cNvPr id="66705083" name="Диаграма 42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5"/>
        </a:graphicData>
      </a:graphic>
    </xdr:graphicFrame>
    <xdr:clientData/>
  </xdr:twoCellAnchor>
  <xdr:twoCellAnchor editAs="oneCell">
    <xdr:from>
      <xdr:col>5</xdr:col>
      <xdr:colOff>581025</xdr:colOff>
      <xdr:row>193</xdr:row>
      <xdr:rowOff>0</xdr:rowOff>
    </xdr:from>
    <xdr:to>
      <xdr:col>6</xdr:col>
      <xdr:colOff>495300</xdr:colOff>
      <xdr:row>193</xdr:row>
      <xdr:rowOff>0</xdr:rowOff>
    </xdr:to>
    <xdr:sp macro="" textlink="">
      <xdr:nvSpPr>
        <xdr:cNvPr id="1445" name="Text Box 421"/>
        <xdr:cNvSpPr txBox="1">
          <a:spLocks noChangeArrowheads="1"/>
        </xdr:cNvSpPr>
      </xdr:nvSpPr>
      <xdr:spPr bwMode="auto">
        <a:xfrm>
          <a:off x="5419725" y="28546425"/>
          <a:ext cx="695325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bg-BG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</xdr:txBody>
    </xdr:sp>
    <xdr:clientData/>
  </xdr:twoCellAnchor>
  <xdr:twoCellAnchor editAs="oneCell">
    <xdr:from>
      <xdr:col>5</xdr:col>
      <xdr:colOff>581025</xdr:colOff>
      <xdr:row>193</xdr:row>
      <xdr:rowOff>0</xdr:rowOff>
    </xdr:from>
    <xdr:to>
      <xdr:col>6</xdr:col>
      <xdr:colOff>495300</xdr:colOff>
      <xdr:row>193</xdr:row>
      <xdr:rowOff>0</xdr:rowOff>
    </xdr:to>
    <xdr:sp macro="" textlink="">
      <xdr:nvSpPr>
        <xdr:cNvPr id="1446" name="Text Box 422"/>
        <xdr:cNvSpPr txBox="1">
          <a:spLocks noChangeArrowheads="1"/>
        </xdr:cNvSpPr>
      </xdr:nvSpPr>
      <xdr:spPr bwMode="auto">
        <a:xfrm>
          <a:off x="5419725" y="28546425"/>
          <a:ext cx="695325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bg-BG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</xdr:txBody>
    </xdr:sp>
    <xdr:clientData/>
  </xdr:twoCellAnchor>
  <xdr:twoCellAnchor editAs="oneCell">
    <xdr:from>
      <xdr:col>6</xdr:col>
      <xdr:colOff>704850</xdr:colOff>
      <xdr:row>193</xdr:row>
      <xdr:rowOff>0</xdr:rowOff>
    </xdr:from>
    <xdr:to>
      <xdr:col>7</xdr:col>
      <xdr:colOff>304800</xdr:colOff>
      <xdr:row>193</xdr:row>
      <xdr:rowOff>0</xdr:rowOff>
    </xdr:to>
    <xdr:sp macro="" textlink="">
      <xdr:nvSpPr>
        <xdr:cNvPr id="66705086" name="Text Box 423"/>
        <xdr:cNvSpPr txBox="1">
          <a:spLocks noChangeArrowheads="1"/>
        </xdr:cNvSpPr>
      </xdr:nvSpPr>
      <xdr:spPr bwMode="auto">
        <a:xfrm>
          <a:off x="6743700" y="38052375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197</xdr:row>
      <xdr:rowOff>0</xdr:rowOff>
    </xdr:from>
    <xdr:to>
      <xdr:col>7</xdr:col>
      <xdr:colOff>76200</xdr:colOff>
      <xdr:row>198</xdr:row>
      <xdr:rowOff>38100</xdr:rowOff>
    </xdr:to>
    <xdr:sp macro="" textlink="">
      <xdr:nvSpPr>
        <xdr:cNvPr id="66705087" name="Text Box 424"/>
        <xdr:cNvSpPr txBox="1">
          <a:spLocks noChangeArrowheads="1"/>
        </xdr:cNvSpPr>
      </xdr:nvSpPr>
      <xdr:spPr bwMode="auto">
        <a:xfrm>
          <a:off x="6743700" y="38538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590550</xdr:colOff>
      <xdr:row>193</xdr:row>
      <xdr:rowOff>0</xdr:rowOff>
    </xdr:from>
    <xdr:to>
      <xdr:col>6</xdr:col>
      <xdr:colOff>114300</xdr:colOff>
      <xdr:row>193</xdr:row>
      <xdr:rowOff>0</xdr:rowOff>
    </xdr:to>
    <xdr:sp macro="" textlink="">
      <xdr:nvSpPr>
        <xdr:cNvPr id="66705088" name="Text Box 425"/>
        <xdr:cNvSpPr txBox="1">
          <a:spLocks noChangeArrowheads="1"/>
        </xdr:cNvSpPr>
      </xdr:nvSpPr>
      <xdr:spPr bwMode="auto">
        <a:xfrm>
          <a:off x="6029325" y="38052375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581025</xdr:colOff>
      <xdr:row>193</xdr:row>
      <xdr:rowOff>0</xdr:rowOff>
    </xdr:from>
    <xdr:to>
      <xdr:col>6</xdr:col>
      <xdr:colOff>495300</xdr:colOff>
      <xdr:row>193</xdr:row>
      <xdr:rowOff>0</xdr:rowOff>
    </xdr:to>
    <xdr:sp macro="" textlink="">
      <xdr:nvSpPr>
        <xdr:cNvPr id="1450" name="Text Box 426"/>
        <xdr:cNvSpPr txBox="1">
          <a:spLocks noChangeArrowheads="1"/>
        </xdr:cNvSpPr>
      </xdr:nvSpPr>
      <xdr:spPr bwMode="auto">
        <a:xfrm>
          <a:off x="5419725" y="28546425"/>
          <a:ext cx="695325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bg-BG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</xdr:txBody>
    </xdr:sp>
    <xdr:clientData/>
  </xdr:twoCellAnchor>
  <xdr:twoCellAnchor editAs="oneCell">
    <xdr:from>
      <xdr:col>5</xdr:col>
      <xdr:colOff>581025</xdr:colOff>
      <xdr:row>193</xdr:row>
      <xdr:rowOff>0</xdr:rowOff>
    </xdr:from>
    <xdr:to>
      <xdr:col>6</xdr:col>
      <xdr:colOff>495300</xdr:colOff>
      <xdr:row>193</xdr:row>
      <xdr:rowOff>0</xdr:rowOff>
    </xdr:to>
    <xdr:sp macro="" textlink="">
      <xdr:nvSpPr>
        <xdr:cNvPr id="1451" name="Text Box 427"/>
        <xdr:cNvSpPr txBox="1">
          <a:spLocks noChangeArrowheads="1"/>
        </xdr:cNvSpPr>
      </xdr:nvSpPr>
      <xdr:spPr bwMode="auto">
        <a:xfrm>
          <a:off x="5419725" y="28546425"/>
          <a:ext cx="695325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bg-BG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</xdr:txBody>
    </xdr:sp>
    <xdr:clientData/>
  </xdr:twoCellAnchor>
  <xdr:twoCellAnchor>
    <xdr:from>
      <xdr:col>3</xdr:col>
      <xdr:colOff>171450</xdr:colOff>
      <xdr:row>193</xdr:row>
      <xdr:rowOff>0</xdr:rowOff>
    </xdr:from>
    <xdr:to>
      <xdr:col>4</xdr:col>
      <xdr:colOff>0</xdr:colOff>
      <xdr:row>193</xdr:row>
      <xdr:rowOff>0</xdr:rowOff>
    </xdr:to>
    <xdr:graphicFrame macro="">
      <xdr:nvGraphicFramePr>
        <xdr:cNvPr id="66705091" name="Диаграма 42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6"/>
        </a:graphicData>
      </a:graphic>
    </xdr:graphicFrame>
    <xdr:clientData/>
  </xdr:twoCellAnchor>
  <xdr:twoCellAnchor editAs="oneCell">
    <xdr:from>
      <xdr:col>2</xdr:col>
      <xdr:colOff>581025</xdr:colOff>
      <xdr:row>193</xdr:row>
      <xdr:rowOff>0</xdr:rowOff>
    </xdr:from>
    <xdr:to>
      <xdr:col>2</xdr:col>
      <xdr:colOff>1276350</xdr:colOff>
      <xdr:row>193</xdr:row>
      <xdr:rowOff>0</xdr:rowOff>
    </xdr:to>
    <xdr:sp macro="" textlink="">
      <xdr:nvSpPr>
        <xdr:cNvPr id="1453" name="Text Box 429"/>
        <xdr:cNvSpPr txBox="1">
          <a:spLocks noChangeArrowheads="1"/>
        </xdr:cNvSpPr>
      </xdr:nvSpPr>
      <xdr:spPr bwMode="auto">
        <a:xfrm>
          <a:off x="1009650" y="28546425"/>
          <a:ext cx="695325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bg-BG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</xdr:txBody>
    </xdr:sp>
    <xdr:clientData/>
  </xdr:twoCellAnchor>
  <xdr:twoCellAnchor editAs="oneCell">
    <xdr:from>
      <xdr:col>2</xdr:col>
      <xdr:colOff>581025</xdr:colOff>
      <xdr:row>193</xdr:row>
      <xdr:rowOff>0</xdr:rowOff>
    </xdr:from>
    <xdr:to>
      <xdr:col>2</xdr:col>
      <xdr:colOff>1276350</xdr:colOff>
      <xdr:row>193</xdr:row>
      <xdr:rowOff>0</xdr:rowOff>
    </xdr:to>
    <xdr:sp macro="" textlink="">
      <xdr:nvSpPr>
        <xdr:cNvPr id="1454" name="Text Box 430"/>
        <xdr:cNvSpPr txBox="1">
          <a:spLocks noChangeArrowheads="1"/>
        </xdr:cNvSpPr>
      </xdr:nvSpPr>
      <xdr:spPr bwMode="auto">
        <a:xfrm>
          <a:off x="1009650" y="28546425"/>
          <a:ext cx="695325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bg-BG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</xdr:txBody>
    </xdr:sp>
    <xdr:clientData/>
  </xdr:twoCellAnchor>
  <xdr:twoCellAnchor editAs="oneCell">
    <xdr:from>
      <xdr:col>3</xdr:col>
      <xdr:colOff>704850</xdr:colOff>
      <xdr:row>193</xdr:row>
      <xdr:rowOff>0</xdr:rowOff>
    </xdr:from>
    <xdr:to>
      <xdr:col>4</xdr:col>
      <xdr:colOff>228600</xdr:colOff>
      <xdr:row>193</xdr:row>
      <xdr:rowOff>0</xdr:rowOff>
    </xdr:to>
    <xdr:sp macro="" textlink="">
      <xdr:nvSpPr>
        <xdr:cNvPr id="66705094" name="Text Box 431"/>
        <xdr:cNvSpPr txBox="1">
          <a:spLocks noChangeArrowheads="1"/>
        </xdr:cNvSpPr>
      </xdr:nvSpPr>
      <xdr:spPr bwMode="auto">
        <a:xfrm>
          <a:off x="4505325" y="38052375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600075</xdr:colOff>
      <xdr:row>197</xdr:row>
      <xdr:rowOff>0</xdr:rowOff>
    </xdr:from>
    <xdr:to>
      <xdr:col>3</xdr:col>
      <xdr:colOff>676275</xdr:colOff>
      <xdr:row>198</xdr:row>
      <xdr:rowOff>38100</xdr:rowOff>
    </xdr:to>
    <xdr:sp macro="" textlink="">
      <xdr:nvSpPr>
        <xdr:cNvPr id="66705095" name="Text Box 432"/>
        <xdr:cNvSpPr txBox="1">
          <a:spLocks noChangeArrowheads="1"/>
        </xdr:cNvSpPr>
      </xdr:nvSpPr>
      <xdr:spPr bwMode="auto">
        <a:xfrm>
          <a:off x="4400550" y="38538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581025</xdr:colOff>
      <xdr:row>193</xdr:row>
      <xdr:rowOff>0</xdr:rowOff>
    </xdr:from>
    <xdr:to>
      <xdr:col>2</xdr:col>
      <xdr:colOff>1276350</xdr:colOff>
      <xdr:row>193</xdr:row>
      <xdr:rowOff>0</xdr:rowOff>
    </xdr:to>
    <xdr:sp macro="" textlink="">
      <xdr:nvSpPr>
        <xdr:cNvPr id="1457" name="Text Box 433"/>
        <xdr:cNvSpPr txBox="1">
          <a:spLocks noChangeArrowheads="1"/>
        </xdr:cNvSpPr>
      </xdr:nvSpPr>
      <xdr:spPr bwMode="auto">
        <a:xfrm>
          <a:off x="1009650" y="28546425"/>
          <a:ext cx="695325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bg-BG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</xdr:txBody>
    </xdr:sp>
    <xdr:clientData/>
  </xdr:twoCellAnchor>
  <xdr:twoCellAnchor editAs="oneCell">
    <xdr:from>
      <xdr:col>2</xdr:col>
      <xdr:colOff>581025</xdr:colOff>
      <xdr:row>193</xdr:row>
      <xdr:rowOff>0</xdr:rowOff>
    </xdr:from>
    <xdr:to>
      <xdr:col>2</xdr:col>
      <xdr:colOff>1276350</xdr:colOff>
      <xdr:row>193</xdr:row>
      <xdr:rowOff>0</xdr:rowOff>
    </xdr:to>
    <xdr:sp macro="" textlink="">
      <xdr:nvSpPr>
        <xdr:cNvPr id="1458" name="Text Box 434"/>
        <xdr:cNvSpPr txBox="1">
          <a:spLocks noChangeArrowheads="1"/>
        </xdr:cNvSpPr>
      </xdr:nvSpPr>
      <xdr:spPr bwMode="auto">
        <a:xfrm>
          <a:off x="1009650" y="28546425"/>
          <a:ext cx="695325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bg-BG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</xdr:txBody>
    </xdr:sp>
    <xdr:clientData/>
  </xdr:twoCellAnchor>
  <xdr:twoCellAnchor editAs="oneCell">
    <xdr:from>
      <xdr:col>2</xdr:col>
      <xdr:colOff>581025</xdr:colOff>
      <xdr:row>193</xdr:row>
      <xdr:rowOff>0</xdr:rowOff>
    </xdr:from>
    <xdr:to>
      <xdr:col>2</xdr:col>
      <xdr:colOff>1276350</xdr:colOff>
      <xdr:row>193</xdr:row>
      <xdr:rowOff>0</xdr:rowOff>
    </xdr:to>
    <xdr:sp macro="" textlink="">
      <xdr:nvSpPr>
        <xdr:cNvPr id="1459" name="Text Box 435"/>
        <xdr:cNvSpPr txBox="1">
          <a:spLocks noChangeArrowheads="1"/>
        </xdr:cNvSpPr>
      </xdr:nvSpPr>
      <xdr:spPr bwMode="auto">
        <a:xfrm>
          <a:off x="1009650" y="28546425"/>
          <a:ext cx="695325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bg-BG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</xdr:txBody>
    </xdr:sp>
    <xdr:clientData/>
  </xdr:twoCellAnchor>
  <xdr:twoCellAnchor editAs="oneCell">
    <xdr:from>
      <xdr:col>3</xdr:col>
      <xdr:colOff>581025</xdr:colOff>
      <xdr:row>193</xdr:row>
      <xdr:rowOff>0</xdr:rowOff>
    </xdr:from>
    <xdr:to>
      <xdr:col>4</xdr:col>
      <xdr:colOff>495300</xdr:colOff>
      <xdr:row>193</xdr:row>
      <xdr:rowOff>0</xdr:rowOff>
    </xdr:to>
    <xdr:sp macro="" textlink="">
      <xdr:nvSpPr>
        <xdr:cNvPr id="1460" name="Text Box 436"/>
        <xdr:cNvSpPr txBox="1">
          <a:spLocks noChangeArrowheads="1"/>
        </xdr:cNvSpPr>
      </xdr:nvSpPr>
      <xdr:spPr bwMode="auto">
        <a:xfrm>
          <a:off x="4438650" y="28546425"/>
          <a:ext cx="695325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bg-BG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</xdr:txBody>
    </xdr:sp>
    <xdr:clientData/>
  </xdr:twoCellAnchor>
  <xdr:twoCellAnchor editAs="oneCell">
    <xdr:from>
      <xdr:col>3</xdr:col>
      <xdr:colOff>581025</xdr:colOff>
      <xdr:row>193</xdr:row>
      <xdr:rowOff>0</xdr:rowOff>
    </xdr:from>
    <xdr:to>
      <xdr:col>4</xdr:col>
      <xdr:colOff>495300</xdr:colOff>
      <xdr:row>193</xdr:row>
      <xdr:rowOff>0</xdr:rowOff>
    </xdr:to>
    <xdr:sp macro="" textlink="">
      <xdr:nvSpPr>
        <xdr:cNvPr id="1461" name="Text Box 437"/>
        <xdr:cNvSpPr txBox="1">
          <a:spLocks noChangeArrowheads="1"/>
        </xdr:cNvSpPr>
      </xdr:nvSpPr>
      <xdr:spPr bwMode="auto">
        <a:xfrm>
          <a:off x="4438650" y="28546425"/>
          <a:ext cx="695325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bg-BG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</xdr:txBody>
    </xdr:sp>
    <xdr:clientData/>
  </xdr:twoCellAnchor>
  <xdr:twoCellAnchor editAs="oneCell">
    <xdr:from>
      <xdr:col>3</xdr:col>
      <xdr:colOff>590550</xdr:colOff>
      <xdr:row>193</xdr:row>
      <xdr:rowOff>0</xdr:rowOff>
    </xdr:from>
    <xdr:to>
      <xdr:col>4</xdr:col>
      <xdr:colOff>114300</xdr:colOff>
      <xdr:row>193</xdr:row>
      <xdr:rowOff>0</xdr:rowOff>
    </xdr:to>
    <xdr:sp macro="" textlink="">
      <xdr:nvSpPr>
        <xdr:cNvPr id="66705101" name="Text Box 438"/>
        <xdr:cNvSpPr txBox="1">
          <a:spLocks noChangeArrowheads="1"/>
        </xdr:cNvSpPr>
      </xdr:nvSpPr>
      <xdr:spPr bwMode="auto">
        <a:xfrm>
          <a:off x="4391025" y="38052375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581025</xdr:colOff>
      <xdr:row>193</xdr:row>
      <xdr:rowOff>0</xdr:rowOff>
    </xdr:from>
    <xdr:to>
      <xdr:col>4</xdr:col>
      <xdr:colOff>495300</xdr:colOff>
      <xdr:row>193</xdr:row>
      <xdr:rowOff>0</xdr:rowOff>
    </xdr:to>
    <xdr:sp macro="" textlink="">
      <xdr:nvSpPr>
        <xdr:cNvPr id="1463" name="Text Box 439"/>
        <xdr:cNvSpPr txBox="1">
          <a:spLocks noChangeArrowheads="1"/>
        </xdr:cNvSpPr>
      </xdr:nvSpPr>
      <xdr:spPr bwMode="auto">
        <a:xfrm>
          <a:off x="4438650" y="28546425"/>
          <a:ext cx="695325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bg-BG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</xdr:txBody>
    </xdr:sp>
    <xdr:clientData/>
  </xdr:twoCellAnchor>
  <xdr:twoCellAnchor editAs="oneCell">
    <xdr:from>
      <xdr:col>3</xdr:col>
      <xdr:colOff>581025</xdr:colOff>
      <xdr:row>193</xdr:row>
      <xdr:rowOff>0</xdr:rowOff>
    </xdr:from>
    <xdr:to>
      <xdr:col>4</xdr:col>
      <xdr:colOff>495300</xdr:colOff>
      <xdr:row>193</xdr:row>
      <xdr:rowOff>0</xdr:rowOff>
    </xdr:to>
    <xdr:sp macro="" textlink="">
      <xdr:nvSpPr>
        <xdr:cNvPr id="1464" name="Text Box 440"/>
        <xdr:cNvSpPr txBox="1">
          <a:spLocks noChangeArrowheads="1"/>
        </xdr:cNvSpPr>
      </xdr:nvSpPr>
      <xdr:spPr bwMode="auto">
        <a:xfrm>
          <a:off x="4438650" y="28546425"/>
          <a:ext cx="695325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bg-BG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</xdr:txBody>
    </xdr:sp>
    <xdr:clientData/>
  </xdr:twoCellAnchor>
  <xdr:twoCellAnchor>
    <xdr:from>
      <xdr:col>6</xdr:col>
      <xdr:colOff>0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5104" name="Диаграма 44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7"/>
        </a:graphicData>
      </a:graphic>
    </xdr:graphicFrame>
    <xdr:clientData/>
  </xdr:twoCellAnchor>
  <xdr:twoCellAnchor>
    <xdr:from>
      <xdr:col>6</xdr:col>
      <xdr:colOff>0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5105" name="Диаграма 44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8"/>
        </a:graphicData>
      </a:graphic>
    </xdr:graphicFrame>
    <xdr:clientData/>
  </xdr:twoCellAnchor>
  <xdr:twoCellAnchor>
    <xdr:from>
      <xdr:col>6</xdr:col>
      <xdr:colOff>0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5106" name="Диаграма 44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9"/>
        </a:graphicData>
      </a:graphic>
    </xdr:graphicFrame>
    <xdr:clientData/>
  </xdr:twoCellAnchor>
  <xdr:twoCellAnchor>
    <xdr:from>
      <xdr:col>6</xdr:col>
      <xdr:colOff>0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5107" name="Диаграма 44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0"/>
        </a:graphicData>
      </a:graphic>
    </xdr:graphicFrame>
    <xdr:clientData/>
  </xdr:twoCellAnchor>
  <xdr:twoCellAnchor>
    <xdr:from>
      <xdr:col>6</xdr:col>
      <xdr:colOff>0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5108" name="Диаграма 44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1"/>
        </a:graphicData>
      </a:graphic>
    </xdr:graphicFrame>
    <xdr:clientData/>
  </xdr:twoCellAnchor>
  <xdr:twoCellAnchor>
    <xdr:from>
      <xdr:col>6</xdr:col>
      <xdr:colOff>0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5109" name="Диаграма 44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2"/>
        </a:graphicData>
      </a:graphic>
    </xdr:graphicFrame>
    <xdr:clientData/>
  </xdr:twoCellAnchor>
  <xdr:twoCellAnchor editAs="oneCell">
    <xdr:from>
      <xdr:col>3</xdr:col>
      <xdr:colOff>581025</xdr:colOff>
      <xdr:row>193</xdr:row>
      <xdr:rowOff>0</xdr:rowOff>
    </xdr:from>
    <xdr:to>
      <xdr:col>4</xdr:col>
      <xdr:colOff>495300</xdr:colOff>
      <xdr:row>193</xdr:row>
      <xdr:rowOff>0</xdr:rowOff>
    </xdr:to>
    <xdr:sp macro="" textlink="">
      <xdr:nvSpPr>
        <xdr:cNvPr id="1473" name="Text Box 449"/>
        <xdr:cNvSpPr txBox="1">
          <a:spLocks noChangeArrowheads="1"/>
        </xdr:cNvSpPr>
      </xdr:nvSpPr>
      <xdr:spPr bwMode="auto">
        <a:xfrm>
          <a:off x="4438650" y="28546425"/>
          <a:ext cx="695325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bg-BG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</xdr:txBody>
    </xdr:sp>
    <xdr:clientData/>
  </xdr:twoCellAnchor>
  <xdr:oneCellAnchor>
    <xdr:from>
      <xdr:col>6</xdr:col>
      <xdr:colOff>0</xdr:colOff>
      <xdr:row>196</xdr:row>
      <xdr:rowOff>152400</xdr:rowOff>
    </xdr:from>
    <xdr:ext cx="47001" cy="141001"/>
    <xdr:sp macro="" textlink="">
      <xdr:nvSpPr>
        <xdr:cNvPr id="1474" name="Text Box 450"/>
        <xdr:cNvSpPr txBox="1">
          <a:spLocks noChangeArrowheads="1"/>
        </xdr:cNvSpPr>
      </xdr:nvSpPr>
      <xdr:spPr bwMode="auto">
        <a:xfrm>
          <a:off x="6257925" y="38528625"/>
          <a:ext cx="47001" cy="141001"/>
        </a:xfrm>
        <a:prstGeom prst="rect">
          <a:avLst/>
        </a:prstGeom>
        <a:noFill/>
        <a:ln>
          <a:noFill/>
        </a:ln>
        <a:extLst/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bg-B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twoCellAnchor>
    <xdr:from>
      <xdr:col>6</xdr:col>
      <xdr:colOff>0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5112" name="Диаграма 45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3"/>
        </a:graphicData>
      </a:graphic>
    </xdr:graphicFrame>
    <xdr:clientData/>
  </xdr:twoCellAnchor>
  <xdr:twoCellAnchor>
    <xdr:from>
      <xdr:col>6</xdr:col>
      <xdr:colOff>0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5113" name="Диаграма 45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4"/>
        </a:graphicData>
      </a:graphic>
    </xdr:graphicFrame>
    <xdr:clientData/>
  </xdr:twoCellAnchor>
  <xdr:twoCellAnchor>
    <xdr:from>
      <xdr:col>6</xdr:col>
      <xdr:colOff>0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5114" name="Диаграма 45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5"/>
        </a:graphicData>
      </a:graphic>
    </xdr:graphicFrame>
    <xdr:clientData/>
  </xdr:twoCellAnchor>
  <xdr:twoCellAnchor>
    <xdr:from>
      <xdr:col>6</xdr:col>
      <xdr:colOff>0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5115" name="Диаграма 45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6"/>
        </a:graphicData>
      </a:graphic>
    </xdr:graphicFrame>
    <xdr:clientData/>
  </xdr:twoCellAnchor>
  <xdr:twoCellAnchor editAs="oneCell">
    <xdr:from>
      <xdr:col>2</xdr:col>
      <xdr:colOff>942975</xdr:colOff>
      <xdr:row>193</xdr:row>
      <xdr:rowOff>0</xdr:rowOff>
    </xdr:from>
    <xdr:to>
      <xdr:col>2</xdr:col>
      <xdr:colOff>1419225</xdr:colOff>
      <xdr:row>193</xdr:row>
      <xdr:rowOff>0</xdr:rowOff>
    </xdr:to>
    <xdr:sp macro="" textlink="">
      <xdr:nvSpPr>
        <xdr:cNvPr id="66705116" name="Text Box 455"/>
        <xdr:cNvSpPr txBox="1">
          <a:spLocks noChangeArrowheads="1"/>
        </xdr:cNvSpPr>
      </xdr:nvSpPr>
      <xdr:spPr bwMode="auto">
        <a:xfrm>
          <a:off x="1314450" y="38052375"/>
          <a:ext cx="4762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1876425</xdr:colOff>
      <xdr:row>193</xdr:row>
      <xdr:rowOff>0</xdr:rowOff>
    </xdr:from>
    <xdr:to>
      <xdr:col>2</xdr:col>
      <xdr:colOff>2505075</xdr:colOff>
      <xdr:row>193</xdr:row>
      <xdr:rowOff>0</xdr:rowOff>
    </xdr:to>
    <xdr:sp macro="" textlink="">
      <xdr:nvSpPr>
        <xdr:cNvPr id="66705117" name="Text Box 456"/>
        <xdr:cNvSpPr txBox="1">
          <a:spLocks noChangeArrowheads="1"/>
        </xdr:cNvSpPr>
      </xdr:nvSpPr>
      <xdr:spPr bwMode="auto">
        <a:xfrm>
          <a:off x="2247900" y="38052375"/>
          <a:ext cx="6286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609600</xdr:colOff>
      <xdr:row>197</xdr:row>
      <xdr:rowOff>0</xdr:rowOff>
    </xdr:from>
    <xdr:to>
      <xdr:col>3</xdr:col>
      <xdr:colOff>685800</xdr:colOff>
      <xdr:row>198</xdr:row>
      <xdr:rowOff>38100</xdr:rowOff>
    </xdr:to>
    <xdr:sp macro="" textlink="">
      <xdr:nvSpPr>
        <xdr:cNvPr id="66705118" name="Text Box 457"/>
        <xdr:cNvSpPr txBox="1">
          <a:spLocks noChangeArrowheads="1"/>
        </xdr:cNvSpPr>
      </xdr:nvSpPr>
      <xdr:spPr bwMode="auto">
        <a:xfrm>
          <a:off x="4410075" y="38538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197</xdr:row>
      <xdr:rowOff>0</xdr:rowOff>
    </xdr:from>
    <xdr:to>
      <xdr:col>6</xdr:col>
      <xdr:colOff>76200</xdr:colOff>
      <xdr:row>198</xdr:row>
      <xdr:rowOff>38100</xdr:rowOff>
    </xdr:to>
    <xdr:sp macro="" textlink="">
      <xdr:nvSpPr>
        <xdr:cNvPr id="66705119" name="Text Box 458"/>
        <xdr:cNvSpPr txBox="1">
          <a:spLocks noChangeArrowheads="1"/>
        </xdr:cNvSpPr>
      </xdr:nvSpPr>
      <xdr:spPr bwMode="auto">
        <a:xfrm>
          <a:off x="6257925" y="38538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581025</xdr:colOff>
      <xdr:row>193</xdr:row>
      <xdr:rowOff>0</xdr:rowOff>
    </xdr:from>
    <xdr:to>
      <xdr:col>4</xdr:col>
      <xdr:colOff>495300</xdr:colOff>
      <xdr:row>193</xdr:row>
      <xdr:rowOff>0</xdr:rowOff>
    </xdr:to>
    <xdr:sp macro="" textlink="">
      <xdr:nvSpPr>
        <xdr:cNvPr id="1483" name="Text Box 459"/>
        <xdr:cNvSpPr txBox="1">
          <a:spLocks noChangeArrowheads="1"/>
        </xdr:cNvSpPr>
      </xdr:nvSpPr>
      <xdr:spPr bwMode="auto">
        <a:xfrm>
          <a:off x="4438650" y="28546425"/>
          <a:ext cx="695325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bg-BG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</xdr:txBody>
    </xdr:sp>
    <xdr:clientData/>
  </xdr:twoCellAnchor>
  <xdr:oneCellAnchor>
    <xdr:from>
      <xdr:col>6</xdr:col>
      <xdr:colOff>0</xdr:colOff>
      <xdr:row>196</xdr:row>
      <xdr:rowOff>152400</xdr:rowOff>
    </xdr:from>
    <xdr:ext cx="47001" cy="141001"/>
    <xdr:sp macro="" textlink="">
      <xdr:nvSpPr>
        <xdr:cNvPr id="1484" name="Text Box 460"/>
        <xdr:cNvSpPr txBox="1">
          <a:spLocks noChangeArrowheads="1"/>
        </xdr:cNvSpPr>
      </xdr:nvSpPr>
      <xdr:spPr bwMode="auto">
        <a:xfrm>
          <a:off x="6257925" y="38528625"/>
          <a:ext cx="47001" cy="141001"/>
        </a:xfrm>
        <a:prstGeom prst="rect">
          <a:avLst/>
        </a:prstGeom>
        <a:noFill/>
        <a:ln>
          <a:noFill/>
        </a:ln>
        <a:extLst/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bg-B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twoCellAnchor editAs="oneCell">
    <xdr:from>
      <xdr:col>2</xdr:col>
      <xdr:colOff>942975</xdr:colOff>
      <xdr:row>193</xdr:row>
      <xdr:rowOff>0</xdr:rowOff>
    </xdr:from>
    <xdr:to>
      <xdr:col>2</xdr:col>
      <xdr:colOff>1419225</xdr:colOff>
      <xdr:row>193</xdr:row>
      <xdr:rowOff>0</xdr:rowOff>
    </xdr:to>
    <xdr:sp macro="" textlink="">
      <xdr:nvSpPr>
        <xdr:cNvPr id="66705122" name="Text Box 461"/>
        <xdr:cNvSpPr txBox="1">
          <a:spLocks noChangeArrowheads="1"/>
        </xdr:cNvSpPr>
      </xdr:nvSpPr>
      <xdr:spPr bwMode="auto">
        <a:xfrm>
          <a:off x="1314450" y="38052375"/>
          <a:ext cx="4762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1876425</xdr:colOff>
      <xdr:row>193</xdr:row>
      <xdr:rowOff>0</xdr:rowOff>
    </xdr:from>
    <xdr:to>
      <xdr:col>2</xdr:col>
      <xdr:colOff>2505075</xdr:colOff>
      <xdr:row>193</xdr:row>
      <xdr:rowOff>0</xdr:rowOff>
    </xdr:to>
    <xdr:sp macro="" textlink="">
      <xdr:nvSpPr>
        <xdr:cNvPr id="66705123" name="Text Box 462"/>
        <xdr:cNvSpPr txBox="1">
          <a:spLocks noChangeArrowheads="1"/>
        </xdr:cNvSpPr>
      </xdr:nvSpPr>
      <xdr:spPr bwMode="auto">
        <a:xfrm>
          <a:off x="2247900" y="38052375"/>
          <a:ext cx="6286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609600</xdr:colOff>
      <xdr:row>197</xdr:row>
      <xdr:rowOff>0</xdr:rowOff>
    </xdr:from>
    <xdr:to>
      <xdr:col>3</xdr:col>
      <xdr:colOff>685800</xdr:colOff>
      <xdr:row>198</xdr:row>
      <xdr:rowOff>38100</xdr:rowOff>
    </xdr:to>
    <xdr:sp macro="" textlink="">
      <xdr:nvSpPr>
        <xdr:cNvPr id="66705124" name="Text Box 463"/>
        <xdr:cNvSpPr txBox="1">
          <a:spLocks noChangeArrowheads="1"/>
        </xdr:cNvSpPr>
      </xdr:nvSpPr>
      <xdr:spPr bwMode="auto">
        <a:xfrm>
          <a:off x="4410075" y="38538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193</xdr:row>
      <xdr:rowOff>0</xdr:rowOff>
    </xdr:from>
    <xdr:to>
      <xdr:col>6</xdr:col>
      <xdr:colOff>409575</xdr:colOff>
      <xdr:row>193</xdr:row>
      <xdr:rowOff>0</xdr:rowOff>
    </xdr:to>
    <xdr:sp macro="" textlink="">
      <xdr:nvSpPr>
        <xdr:cNvPr id="66705125" name="Text Box 464"/>
        <xdr:cNvSpPr txBox="1">
          <a:spLocks noChangeArrowheads="1"/>
        </xdr:cNvSpPr>
      </xdr:nvSpPr>
      <xdr:spPr bwMode="auto">
        <a:xfrm>
          <a:off x="6257925" y="3805237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197</xdr:row>
      <xdr:rowOff>0</xdr:rowOff>
    </xdr:from>
    <xdr:to>
      <xdr:col>6</xdr:col>
      <xdr:colOff>76200</xdr:colOff>
      <xdr:row>198</xdr:row>
      <xdr:rowOff>38100</xdr:rowOff>
    </xdr:to>
    <xdr:sp macro="" textlink="">
      <xdr:nvSpPr>
        <xdr:cNvPr id="66705126" name="Text Box 465"/>
        <xdr:cNvSpPr txBox="1">
          <a:spLocks noChangeArrowheads="1"/>
        </xdr:cNvSpPr>
      </xdr:nvSpPr>
      <xdr:spPr bwMode="auto">
        <a:xfrm>
          <a:off x="6257925" y="38538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197</xdr:row>
      <xdr:rowOff>0</xdr:rowOff>
    </xdr:from>
    <xdr:to>
      <xdr:col>6</xdr:col>
      <xdr:colOff>76200</xdr:colOff>
      <xdr:row>198</xdr:row>
      <xdr:rowOff>38100</xdr:rowOff>
    </xdr:to>
    <xdr:sp macro="" textlink="">
      <xdr:nvSpPr>
        <xdr:cNvPr id="66705127" name="Text Box 466"/>
        <xdr:cNvSpPr txBox="1">
          <a:spLocks noChangeArrowheads="1"/>
        </xdr:cNvSpPr>
      </xdr:nvSpPr>
      <xdr:spPr bwMode="auto">
        <a:xfrm>
          <a:off x="6257925" y="38538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197</xdr:row>
      <xdr:rowOff>0</xdr:rowOff>
    </xdr:from>
    <xdr:to>
      <xdr:col>6</xdr:col>
      <xdr:colOff>76200</xdr:colOff>
      <xdr:row>198</xdr:row>
      <xdr:rowOff>38100</xdr:rowOff>
    </xdr:to>
    <xdr:sp macro="" textlink="">
      <xdr:nvSpPr>
        <xdr:cNvPr id="66705128" name="Text Box 467"/>
        <xdr:cNvSpPr txBox="1">
          <a:spLocks noChangeArrowheads="1"/>
        </xdr:cNvSpPr>
      </xdr:nvSpPr>
      <xdr:spPr bwMode="auto">
        <a:xfrm>
          <a:off x="6257925" y="38538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9525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5129" name="Диаграма 46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7"/>
        </a:graphicData>
      </a:graphic>
    </xdr:graphicFrame>
    <xdr:clientData/>
  </xdr:twoCellAnchor>
  <xdr:twoCellAnchor editAs="oneCell">
    <xdr:from>
      <xdr:col>5</xdr:col>
      <xdr:colOff>704850</xdr:colOff>
      <xdr:row>193</xdr:row>
      <xdr:rowOff>0</xdr:rowOff>
    </xdr:from>
    <xdr:to>
      <xdr:col>6</xdr:col>
      <xdr:colOff>228600</xdr:colOff>
      <xdr:row>193</xdr:row>
      <xdr:rowOff>0</xdr:rowOff>
    </xdr:to>
    <xdr:sp macro="" textlink="">
      <xdr:nvSpPr>
        <xdr:cNvPr id="66705130" name="Text Box 469"/>
        <xdr:cNvSpPr txBox="1">
          <a:spLocks noChangeArrowheads="1"/>
        </xdr:cNvSpPr>
      </xdr:nvSpPr>
      <xdr:spPr bwMode="auto">
        <a:xfrm>
          <a:off x="6143625" y="38052375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197</xdr:row>
      <xdr:rowOff>0</xdr:rowOff>
    </xdr:from>
    <xdr:to>
      <xdr:col>6</xdr:col>
      <xdr:colOff>76200</xdr:colOff>
      <xdr:row>198</xdr:row>
      <xdr:rowOff>38100</xdr:rowOff>
    </xdr:to>
    <xdr:sp macro="" textlink="">
      <xdr:nvSpPr>
        <xdr:cNvPr id="66705131" name="Text Box 470"/>
        <xdr:cNvSpPr txBox="1">
          <a:spLocks noChangeArrowheads="1"/>
        </xdr:cNvSpPr>
      </xdr:nvSpPr>
      <xdr:spPr bwMode="auto">
        <a:xfrm>
          <a:off x="6257925" y="38538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600075</xdr:colOff>
      <xdr:row>197</xdr:row>
      <xdr:rowOff>0</xdr:rowOff>
    </xdr:from>
    <xdr:to>
      <xdr:col>5</xdr:col>
      <xdr:colOff>676275</xdr:colOff>
      <xdr:row>198</xdr:row>
      <xdr:rowOff>38100</xdr:rowOff>
    </xdr:to>
    <xdr:sp macro="" textlink="">
      <xdr:nvSpPr>
        <xdr:cNvPr id="66705132" name="Text Box 471"/>
        <xdr:cNvSpPr txBox="1">
          <a:spLocks noChangeArrowheads="1"/>
        </xdr:cNvSpPr>
      </xdr:nvSpPr>
      <xdr:spPr bwMode="auto">
        <a:xfrm>
          <a:off x="6038850" y="38538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590550</xdr:colOff>
      <xdr:row>193</xdr:row>
      <xdr:rowOff>0</xdr:rowOff>
    </xdr:from>
    <xdr:to>
      <xdr:col>4</xdr:col>
      <xdr:colOff>114300</xdr:colOff>
      <xdr:row>193</xdr:row>
      <xdr:rowOff>0</xdr:rowOff>
    </xdr:to>
    <xdr:sp macro="" textlink="">
      <xdr:nvSpPr>
        <xdr:cNvPr id="66705133" name="Text Box 472"/>
        <xdr:cNvSpPr txBox="1">
          <a:spLocks noChangeArrowheads="1"/>
        </xdr:cNvSpPr>
      </xdr:nvSpPr>
      <xdr:spPr bwMode="auto">
        <a:xfrm>
          <a:off x="4391025" y="38052375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193</xdr:row>
      <xdr:rowOff>0</xdr:rowOff>
    </xdr:from>
    <xdr:to>
      <xdr:col>6</xdr:col>
      <xdr:colOff>571500</xdr:colOff>
      <xdr:row>196</xdr:row>
      <xdr:rowOff>66675</xdr:rowOff>
    </xdr:to>
    <xdr:sp macro="" textlink="">
      <xdr:nvSpPr>
        <xdr:cNvPr id="66705134" name="Text Box 473"/>
        <xdr:cNvSpPr txBox="1">
          <a:spLocks noChangeArrowheads="1"/>
        </xdr:cNvSpPr>
      </xdr:nvSpPr>
      <xdr:spPr bwMode="auto">
        <a:xfrm>
          <a:off x="6257925" y="38052375"/>
          <a:ext cx="5715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193</xdr:row>
      <xdr:rowOff>0</xdr:rowOff>
    </xdr:from>
    <xdr:to>
      <xdr:col>7</xdr:col>
      <xdr:colOff>95250</xdr:colOff>
      <xdr:row>196</xdr:row>
      <xdr:rowOff>38100</xdr:rowOff>
    </xdr:to>
    <xdr:sp macro="" textlink="">
      <xdr:nvSpPr>
        <xdr:cNvPr id="66705135" name="Text Box 474"/>
        <xdr:cNvSpPr txBox="1">
          <a:spLocks noChangeArrowheads="1"/>
        </xdr:cNvSpPr>
      </xdr:nvSpPr>
      <xdr:spPr bwMode="auto">
        <a:xfrm>
          <a:off x="6257925" y="38052375"/>
          <a:ext cx="6762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193</xdr:row>
      <xdr:rowOff>0</xdr:rowOff>
    </xdr:from>
    <xdr:to>
      <xdr:col>7</xdr:col>
      <xdr:colOff>19050</xdr:colOff>
      <xdr:row>193</xdr:row>
      <xdr:rowOff>0</xdr:rowOff>
    </xdr:to>
    <xdr:sp macro="" textlink="">
      <xdr:nvSpPr>
        <xdr:cNvPr id="66705136" name="Text Box 475"/>
        <xdr:cNvSpPr txBox="1">
          <a:spLocks noChangeArrowheads="1"/>
        </xdr:cNvSpPr>
      </xdr:nvSpPr>
      <xdr:spPr bwMode="auto">
        <a:xfrm>
          <a:off x="6257925" y="38052375"/>
          <a:ext cx="600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9525</xdr:colOff>
      <xdr:row>193</xdr:row>
      <xdr:rowOff>0</xdr:rowOff>
    </xdr:from>
    <xdr:to>
      <xdr:col>5</xdr:col>
      <xdr:colOff>19050</xdr:colOff>
      <xdr:row>193</xdr:row>
      <xdr:rowOff>0</xdr:rowOff>
    </xdr:to>
    <xdr:graphicFrame macro="">
      <xdr:nvGraphicFramePr>
        <xdr:cNvPr id="66705137" name="Диаграма 47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8"/>
        </a:graphicData>
      </a:graphic>
    </xdr:graphicFrame>
    <xdr:clientData/>
  </xdr:twoCellAnchor>
  <xdr:twoCellAnchor>
    <xdr:from>
      <xdr:col>5</xdr:col>
      <xdr:colOff>171450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5138" name="Диаграма 47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9"/>
        </a:graphicData>
      </a:graphic>
    </xdr:graphicFrame>
    <xdr:clientData/>
  </xdr:twoCellAnchor>
  <xdr:twoCellAnchor>
    <xdr:from>
      <xdr:col>6</xdr:col>
      <xdr:colOff>0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5139" name="Диаграма 47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0"/>
        </a:graphicData>
      </a:graphic>
    </xdr:graphicFrame>
    <xdr:clientData/>
  </xdr:twoCellAnchor>
  <xdr:twoCellAnchor>
    <xdr:from>
      <xdr:col>6</xdr:col>
      <xdr:colOff>0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5140" name="Диаграма 47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1"/>
        </a:graphicData>
      </a:graphic>
    </xdr:graphicFrame>
    <xdr:clientData/>
  </xdr:twoCellAnchor>
  <xdr:twoCellAnchor>
    <xdr:from>
      <xdr:col>6</xdr:col>
      <xdr:colOff>0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5141" name="Диаграма 48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2"/>
        </a:graphicData>
      </a:graphic>
    </xdr:graphicFrame>
    <xdr:clientData/>
  </xdr:twoCellAnchor>
  <xdr:twoCellAnchor>
    <xdr:from>
      <xdr:col>6</xdr:col>
      <xdr:colOff>0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5142" name="Диаграма 48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3"/>
        </a:graphicData>
      </a:graphic>
    </xdr:graphicFrame>
    <xdr:clientData/>
  </xdr:twoCellAnchor>
  <xdr:twoCellAnchor>
    <xdr:from>
      <xdr:col>6</xdr:col>
      <xdr:colOff>0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5143" name="Диаграма 48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4"/>
        </a:graphicData>
      </a:graphic>
    </xdr:graphicFrame>
    <xdr:clientData/>
  </xdr:twoCellAnchor>
  <xdr:twoCellAnchor>
    <xdr:from>
      <xdr:col>6</xdr:col>
      <xdr:colOff>0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5144" name="Диаграма 48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5"/>
        </a:graphicData>
      </a:graphic>
    </xdr:graphicFrame>
    <xdr:clientData/>
  </xdr:twoCellAnchor>
  <xdr:twoCellAnchor>
    <xdr:from>
      <xdr:col>6</xdr:col>
      <xdr:colOff>0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5145" name="Диаграма 48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6"/>
        </a:graphicData>
      </a:graphic>
    </xdr:graphicFrame>
    <xdr:clientData/>
  </xdr:twoCellAnchor>
  <xdr:twoCellAnchor>
    <xdr:from>
      <xdr:col>6</xdr:col>
      <xdr:colOff>0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5146" name="Диаграма 48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7"/>
        </a:graphicData>
      </a:graphic>
    </xdr:graphicFrame>
    <xdr:clientData/>
  </xdr:twoCellAnchor>
  <xdr:twoCellAnchor>
    <xdr:from>
      <xdr:col>6</xdr:col>
      <xdr:colOff>0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5147" name="Диаграма 48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8"/>
        </a:graphicData>
      </a:graphic>
    </xdr:graphicFrame>
    <xdr:clientData/>
  </xdr:twoCellAnchor>
  <xdr:twoCellAnchor>
    <xdr:from>
      <xdr:col>6</xdr:col>
      <xdr:colOff>0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5148" name="Диаграма 48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9"/>
        </a:graphicData>
      </a:graphic>
    </xdr:graphicFrame>
    <xdr:clientData/>
  </xdr:twoCellAnchor>
  <xdr:twoCellAnchor editAs="oneCell">
    <xdr:from>
      <xdr:col>3</xdr:col>
      <xdr:colOff>581025</xdr:colOff>
      <xdr:row>193</xdr:row>
      <xdr:rowOff>0</xdr:rowOff>
    </xdr:from>
    <xdr:to>
      <xdr:col>4</xdr:col>
      <xdr:colOff>495300</xdr:colOff>
      <xdr:row>193</xdr:row>
      <xdr:rowOff>0</xdr:rowOff>
    </xdr:to>
    <xdr:sp macro="" textlink="">
      <xdr:nvSpPr>
        <xdr:cNvPr id="1512" name="Text Box 488"/>
        <xdr:cNvSpPr txBox="1">
          <a:spLocks noChangeArrowheads="1"/>
        </xdr:cNvSpPr>
      </xdr:nvSpPr>
      <xdr:spPr bwMode="auto">
        <a:xfrm>
          <a:off x="4438650" y="28546425"/>
          <a:ext cx="695325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bg-BG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</xdr:txBody>
    </xdr:sp>
    <xdr:clientData/>
  </xdr:twoCellAnchor>
  <xdr:oneCellAnchor>
    <xdr:from>
      <xdr:col>6</xdr:col>
      <xdr:colOff>0</xdr:colOff>
      <xdr:row>196</xdr:row>
      <xdr:rowOff>152400</xdr:rowOff>
    </xdr:from>
    <xdr:ext cx="47001" cy="141001"/>
    <xdr:sp macro="" textlink="">
      <xdr:nvSpPr>
        <xdr:cNvPr id="1513" name="Text Box 489"/>
        <xdr:cNvSpPr txBox="1">
          <a:spLocks noChangeArrowheads="1"/>
        </xdr:cNvSpPr>
      </xdr:nvSpPr>
      <xdr:spPr bwMode="auto">
        <a:xfrm>
          <a:off x="6257925" y="38528625"/>
          <a:ext cx="47001" cy="141001"/>
        </a:xfrm>
        <a:prstGeom prst="rect">
          <a:avLst/>
        </a:prstGeom>
        <a:noFill/>
        <a:ln>
          <a:noFill/>
        </a:ln>
        <a:extLst/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bg-B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twoCellAnchor editAs="oneCell">
    <xdr:from>
      <xdr:col>2</xdr:col>
      <xdr:colOff>942975</xdr:colOff>
      <xdr:row>193</xdr:row>
      <xdr:rowOff>0</xdr:rowOff>
    </xdr:from>
    <xdr:to>
      <xdr:col>2</xdr:col>
      <xdr:colOff>1419225</xdr:colOff>
      <xdr:row>193</xdr:row>
      <xdr:rowOff>0</xdr:rowOff>
    </xdr:to>
    <xdr:sp macro="" textlink="">
      <xdr:nvSpPr>
        <xdr:cNvPr id="66705151" name="Text Box 490"/>
        <xdr:cNvSpPr txBox="1">
          <a:spLocks noChangeArrowheads="1"/>
        </xdr:cNvSpPr>
      </xdr:nvSpPr>
      <xdr:spPr bwMode="auto">
        <a:xfrm>
          <a:off x="1314450" y="38052375"/>
          <a:ext cx="4762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1876425</xdr:colOff>
      <xdr:row>193</xdr:row>
      <xdr:rowOff>0</xdr:rowOff>
    </xdr:from>
    <xdr:to>
      <xdr:col>2</xdr:col>
      <xdr:colOff>2505075</xdr:colOff>
      <xdr:row>193</xdr:row>
      <xdr:rowOff>0</xdr:rowOff>
    </xdr:to>
    <xdr:sp macro="" textlink="">
      <xdr:nvSpPr>
        <xdr:cNvPr id="66705152" name="Text Box 491"/>
        <xdr:cNvSpPr txBox="1">
          <a:spLocks noChangeArrowheads="1"/>
        </xdr:cNvSpPr>
      </xdr:nvSpPr>
      <xdr:spPr bwMode="auto">
        <a:xfrm>
          <a:off x="2247900" y="38052375"/>
          <a:ext cx="6286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609600</xdr:colOff>
      <xdr:row>197</xdr:row>
      <xdr:rowOff>0</xdr:rowOff>
    </xdr:from>
    <xdr:to>
      <xdr:col>3</xdr:col>
      <xdr:colOff>685800</xdr:colOff>
      <xdr:row>198</xdr:row>
      <xdr:rowOff>38100</xdr:rowOff>
    </xdr:to>
    <xdr:sp macro="" textlink="">
      <xdr:nvSpPr>
        <xdr:cNvPr id="66705153" name="Text Box 492"/>
        <xdr:cNvSpPr txBox="1">
          <a:spLocks noChangeArrowheads="1"/>
        </xdr:cNvSpPr>
      </xdr:nvSpPr>
      <xdr:spPr bwMode="auto">
        <a:xfrm>
          <a:off x="4410075" y="38538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197</xdr:row>
      <xdr:rowOff>0</xdr:rowOff>
    </xdr:from>
    <xdr:to>
      <xdr:col>6</xdr:col>
      <xdr:colOff>76200</xdr:colOff>
      <xdr:row>198</xdr:row>
      <xdr:rowOff>38100</xdr:rowOff>
    </xdr:to>
    <xdr:sp macro="" textlink="">
      <xdr:nvSpPr>
        <xdr:cNvPr id="66705154" name="Text Box 493"/>
        <xdr:cNvSpPr txBox="1">
          <a:spLocks noChangeArrowheads="1"/>
        </xdr:cNvSpPr>
      </xdr:nvSpPr>
      <xdr:spPr bwMode="auto">
        <a:xfrm>
          <a:off x="6257925" y="38538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197</xdr:row>
      <xdr:rowOff>0</xdr:rowOff>
    </xdr:from>
    <xdr:to>
      <xdr:col>6</xdr:col>
      <xdr:colOff>76200</xdr:colOff>
      <xdr:row>198</xdr:row>
      <xdr:rowOff>38100</xdr:rowOff>
    </xdr:to>
    <xdr:sp macro="" textlink="">
      <xdr:nvSpPr>
        <xdr:cNvPr id="66705155" name="Text Box 494"/>
        <xdr:cNvSpPr txBox="1">
          <a:spLocks noChangeArrowheads="1"/>
        </xdr:cNvSpPr>
      </xdr:nvSpPr>
      <xdr:spPr bwMode="auto">
        <a:xfrm>
          <a:off x="6257925" y="38538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197</xdr:row>
      <xdr:rowOff>0</xdr:rowOff>
    </xdr:from>
    <xdr:to>
      <xdr:col>6</xdr:col>
      <xdr:colOff>76200</xdr:colOff>
      <xdr:row>198</xdr:row>
      <xdr:rowOff>38100</xdr:rowOff>
    </xdr:to>
    <xdr:sp macro="" textlink="">
      <xdr:nvSpPr>
        <xdr:cNvPr id="66705156" name="Text Box 495"/>
        <xdr:cNvSpPr txBox="1">
          <a:spLocks noChangeArrowheads="1"/>
        </xdr:cNvSpPr>
      </xdr:nvSpPr>
      <xdr:spPr bwMode="auto">
        <a:xfrm>
          <a:off x="6257925" y="38538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5157" name="Диаграма 49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0"/>
        </a:graphicData>
      </a:graphic>
    </xdr:graphicFrame>
    <xdr:clientData/>
  </xdr:twoCellAnchor>
  <xdr:twoCellAnchor>
    <xdr:from>
      <xdr:col>6</xdr:col>
      <xdr:colOff>0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5158" name="Диаграма 49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1"/>
        </a:graphicData>
      </a:graphic>
    </xdr:graphicFrame>
    <xdr:clientData/>
  </xdr:twoCellAnchor>
  <xdr:twoCellAnchor>
    <xdr:from>
      <xdr:col>6</xdr:col>
      <xdr:colOff>0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5159" name="Диаграма 49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2"/>
        </a:graphicData>
      </a:graphic>
    </xdr:graphicFrame>
    <xdr:clientData/>
  </xdr:twoCellAnchor>
  <xdr:twoCellAnchor>
    <xdr:from>
      <xdr:col>6</xdr:col>
      <xdr:colOff>0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5160" name="Диаграма 49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3"/>
        </a:graphicData>
      </a:graphic>
    </xdr:graphicFrame>
    <xdr:clientData/>
  </xdr:twoCellAnchor>
  <xdr:twoCellAnchor>
    <xdr:from>
      <xdr:col>6</xdr:col>
      <xdr:colOff>0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5161" name="Диаграма 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4"/>
        </a:graphicData>
      </a:graphic>
    </xdr:graphicFrame>
    <xdr:clientData/>
  </xdr:twoCellAnchor>
  <xdr:twoCellAnchor>
    <xdr:from>
      <xdr:col>6</xdr:col>
      <xdr:colOff>0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5162" name="Диаграма 50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5"/>
        </a:graphicData>
      </a:graphic>
    </xdr:graphicFrame>
    <xdr:clientData/>
  </xdr:twoCellAnchor>
  <xdr:twoCellAnchor>
    <xdr:from>
      <xdr:col>6</xdr:col>
      <xdr:colOff>0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5163" name="Диаграма 50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6"/>
        </a:graphicData>
      </a:graphic>
    </xdr:graphicFrame>
    <xdr:clientData/>
  </xdr:twoCellAnchor>
  <xdr:twoCellAnchor>
    <xdr:from>
      <xdr:col>6</xdr:col>
      <xdr:colOff>0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5164" name="Диаграма 50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7"/>
        </a:graphicData>
      </a:graphic>
    </xdr:graphicFrame>
    <xdr:clientData/>
  </xdr:twoCellAnchor>
  <xdr:twoCellAnchor>
    <xdr:from>
      <xdr:col>6</xdr:col>
      <xdr:colOff>0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5165" name="Диаграма 50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8"/>
        </a:graphicData>
      </a:graphic>
    </xdr:graphicFrame>
    <xdr:clientData/>
  </xdr:twoCellAnchor>
  <xdr:twoCellAnchor>
    <xdr:from>
      <xdr:col>6</xdr:col>
      <xdr:colOff>0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5166" name="Диаграма 50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9"/>
        </a:graphicData>
      </a:graphic>
    </xdr:graphicFrame>
    <xdr:clientData/>
  </xdr:twoCellAnchor>
  <xdr:twoCellAnchor editAs="oneCell">
    <xdr:from>
      <xdr:col>3</xdr:col>
      <xdr:colOff>581025</xdr:colOff>
      <xdr:row>193</xdr:row>
      <xdr:rowOff>0</xdr:rowOff>
    </xdr:from>
    <xdr:to>
      <xdr:col>4</xdr:col>
      <xdr:colOff>495300</xdr:colOff>
      <xdr:row>193</xdr:row>
      <xdr:rowOff>0</xdr:rowOff>
    </xdr:to>
    <xdr:sp macro="" textlink="">
      <xdr:nvSpPr>
        <xdr:cNvPr id="1530" name="Text Box 506"/>
        <xdr:cNvSpPr txBox="1">
          <a:spLocks noChangeArrowheads="1"/>
        </xdr:cNvSpPr>
      </xdr:nvSpPr>
      <xdr:spPr bwMode="auto">
        <a:xfrm>
          <a:off x="4438650" y="28546425"/>
          <a:ext cx="695325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bg-BG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</xdr:txBody>
    </xdr:sp>
    <xdr:clientData/>
  </xdr:twoCellAnchor>
  <xdr:oneCellAnchor>
    <xdr:from>
      <xdr:col>6</xdr:col>
      <xdr:colOff>0</xdr:colOff>
      <xdr:row>196</xdr:row>
      <xdr:rowOff>152400</xdr:rowOff>
    </xdr:from>
    <xdr:ext cx="47001" cy="141001"/>
    <xdr:sp macro="" textlink="">
      <xdr:nvSpPr>
        <xdr:cNvPr id="1531" name="Text Box 507"/>
        <xdr:cNvSpPr txBox="1">
          <a:spLocks noChangeArrowheads="1"/>
        </xdr:cNvSpPr>
      </xdr:nvSpPr>
      <xdr:spPr bwMode="auto">
        <a:xfrm>
          <a:off x="6257925" y="38528625"/>
          <a:ext cx="47001" cy="141001"/>
        </a:xfrm>
        <a:prstGeom prst="rect">
          <a:avLst/>
        </a:prstGeom>
        <a:noFill/>
        <a:ln>
          <a:noFill/>
        </a:ln>
        <a:extLst/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bg-B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twoCellAnchor editAs="oneCell">
    <xdr:from>
      <xdr:col>2</xdr:col>
      <xdr:colOff>942975</xdr:colOff>
      <xdr:row>193</xdr:row>
      <xdr:rowOff>0</xdr:rowOff>
    </xdr:from>
    <xdr:to>
      <xdr:col>2</xdr:col>
      <xdr:colOff>1419225</xdr:colOff>
      <xdr:row>193</xdr:row>
      <xdr:rowOff>0</xdr:rowOff>
    </xdr:to>
    <xdr:sp macro="" textlink="">
      <xdr:nvSpPr>
        <xdr:cNvPr id="66705169" name="Text Box 508"/>
        <xdr:cNvSpPr txBox="1">
          <a:spLocks noChangeArrowheads="1"/>
        </xdr:cNvSpPr>
      </xdr:nvSpPr>
      <xdr:spPr bwMode="auto">
        <a:xfrm>
          <a:off x="1314450" y="38052375"/>
          <a:ext cx="4762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1876425</xdr:colOff>
      <xdr:row>193</xdr:row>
      <xdr:rowOff>0</xdr:rowOff>
    </xdr:from>
    <xdr:to>
      <xdr:col>2</xdr:col>
      <xdr:colOff>2505075</xdr:colOff>
      <xdr:row>193</xdr:row>
      <xdr:rowOff>0</xdr:rowOff>
    </xdr:to>
    <xdr:sp macro="" textlink="">
      <xdr:nvSpPr>
        <xdr:cNvPr id="66705170" name="Text Box 509"/>
        <xdr:cNvSpPr txBox="1">
          <a:spLocks noChangeArrowheads="1"/>
        </xdr:cNvSpPr>
      </xdr:nvSpPr>
      <xdr:spPr bwMode="auto">
        <a:xfrm>
          <a:off x="2247900" y="38052375"/>
          <a:ext cx="6286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609600</xdr:colOff>
      <xdr:row>197</xdr:row>
      <xdr:rowOff>0</xdr:rowOff>
    </xdr:from>
    <xdr:to>
      <xdr:col>3</xdr:col>
      <xdr:colOff>685800</xdr:colOff>
      <xdr:row>198</xdr:row>
      <xdr:rowOff>38100</xdr:rowOff>
    </xdr:to>
    <xdr:sp macro="" textlink="">
      <xdr:nvSpPr>
        <xdr:cNvPr id="66705171" name="Text Box 510"/>
        <xdr:cNvSpPr txBox="1">
          <a:spLocks noChangeArrowheads="1"/>
        </xdr:cNvSpPr>
      </xdr:nvSpPr>
      <xdr:spPr bwMode="auto">
        <a:xfrm>
          <a:off x="4410075" y="38538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197</xdr:row>
      <xdr:rowOff>0</xdr:rowOff>
    </xdr:from>
    <xdr:to>
      <xdr:col>6</xdr:col>
      <xdr:colOff>76200</xdr:colOff>
      <xdr:row>198</xdr:row>
      <xdr:rowOff>38100</xdr:rowOff>
    </xdr:to>
    <xdr:sp macro="" textlink="">
      <xdr:nvSpPr>
        <xdr:cNvPr id="66705172" name="Text Box 511"/>
        <xdr:cNvSpPr txBox="1">
          <a:spLocks noChangeArrowheads="1"/>
        </xdr:cNvSpPr>
      </xdr:nvSpPr>
      <xdr:spPr bwMode="auto">
        <a:xfrm>
          <a:off x="6257925" y="38538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197</xdr:row>
      <xdr:rowOff>0</xdr:rowOff>
    </xdr:from>
    <xdr:to>
      <xdr:col>6</xdr:col>
      <xdr:colOff>76200</xdr:colOff>
      <xdr:row>198</xdr:row>
      <xdr:rowOff>38100</xdr:rowOff>
    </xdr:to>
    <xdr:sp macro="" textlink="">
      <xdr:nvSpPr>
        <xdr:cNvPr id="66705173" name="Text Box 512"/>
        <xdr:cNvSpPr txBox="1">
          <a:spLocks noChangeArrowheads="1"/>
        </xdr:cNvSpPr>
      </xdr:nvSpPr>
      <xdr:spPr bwMode="auto">
        <a:xfrm>
          <a:off x="6257925" y="38538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197</xdr:row>
      <xdr:rowOff>0</xdr:rowOff>
    </xdr:from>
    <xdr:to>
      <xdr:col>6</xdr:col>
      <xdr:colOff>76200</xdr:colOff>
      <xdr:row>198</xdr:row>
      <xdr:rowOff>38100</xdr:rowOff>
    </xdr:to>
    <xdr:sp macro="" textlink="">
      <xdr:nvSpPr>
        <xdr:cNvPr id="66705174" name="Text Box 513"/>
        <xdr:cNvSpPr txBox="1">
          <a:spLocks noChangeArrowheads="1"/>
        </xdr:cNvSpPr>
      </xdr:nvSpPr>
      <xdr:spPr bwMode="auto">
        <a:xfrm>
          <a:off x="6257925" y="38538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5175" name="Диаграма 5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0"/>
        </a:graphicData>
      </a:graphic>
    </xdr:graphicFrame>
    <xdr:clientData/>
  </xdr:twoCellAnchor>
  <xdr:twoCellAnchor>
    <xdr:from>
      <xdr:col>6</xdr:col>
      <xdr:colOff>0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5176" name="Диаграма 5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1"/>
        </a:graphicData>
      </a:graphic>
    </xdr:graphicFrame>
    <xdr:clientData/>
  </xdr:twoCellAnchor>
  <xdr:twoCellAnchor>
    <xdr:from>
      <xdr:col>6</xdr:col>
      <xdr:colOff>0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5177" name="Диаграма 5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2"/>
        </a:graphicData>
      </a:graphic>
    </xdr:graphicFrame>
    <xdr:clientData/>
  </xdr:twoCellAnchor>
  <xdr:twoCellAnchor>
    <xdr:from>
      <xdr:col>6</xdr:col>
      <xdr:colOff>0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5178" name="Диаграма 5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3"/>
        </a:graphicData>
      </a:graphic>
    </xdr:graphicFrame>
    <xdr:clientData/>
  </xdr:twoCellAnchor>
  <xdr:twoCellAnchor>
    <xdr:from>
      <xdr:col>6</xdr:col>
      <xdr:colOff>0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5179" name="Диаграма 5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4"/>
        </a:graphicData>
      </a:graphic>
    </xdr:graphicFrame>
    <xdr:clientData/>
  </xdr:twoCellAnchor>
  <xdr:twoCellAnchor>
    <xdr:from>
      <xdr:col>6</xdr:col>
      <xdr:colOff>0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5180" name="Диаграма 5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5"/>
        </a:graphicData>
      </a:graphic>
    </xdr:graphicFrame>
    <xdr:clientData/>
  </xdr:twoCellAnchor>
  <xdr:twoCellAnchor>
    <xdr:from>
      <xdr:col>6</xdr:col>
      <xdr:colOff>0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5181" name="Диаграма 52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6"/>
        </a:graphicData>
      </a:graphic>
    </xdr:graphicFrame>
    <xdr:clientData/>
  </xdr:twoCellAnchor>
  <xdr:twoCellAnchor>
    <xdr:from>
      <xdr:col>6</xdr:col>
      <xdr:colOff>0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5182" name="Диаграма 5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7"/>
        </a:graphicData>
      </a:graphic>
    </xdr:graphicFrame>
    <xdr:clientData/>
  </xdr:twoCellAnchor>
  <xdr:twoCellAnchor>
    <xdr:from>
      <xdr:col>6</xdr:col>
      <xdr:colOff>0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5183" name="Диаграма 5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8"/>
        </a:graphicData>
      </a:graphic>
    </xdr:graphicFrame>
    <xdr:clientData/>
  </xdr:twoCellAnchor>
  <xdr:twoCellAnchor>
    <xdr:from>
      <xdr:col>6</xdr:col>
      <xdr:colOff>0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5184" name="Диаграма 52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9"/>
        </a:graphicData>
      </a:graphic>
    </xdr:graphicFrame>
    <xdr:clientData/>
  </xdr:twoCellAnchor>
  <xdr:twoCellAnchor editAs="oneCell">
    <xdr:from>
      <xdr:col>3</xdr:col>
      <xdr:colOff>581025</xdr:colOff>
      <xdr:row>193</xdr:row>
      <xdr:rowOff>0</xdr:rowOff>
    </xdr:from>
    <xdr:to>
      <xdr:col>4</xdr:col>
      <xdr:colOff>495300</xdr:colOff>
      <xdr:row>193</xdr:row>
      <xdr:rowOff>0</xdr:rowOff>
    </xdr:to>
    <xdr:sp macro="" textlink="">
      <xdr:nvSpPr>
        <xdr:cNvPr id="1548" name="Text Box 524"/>
        <xdr:cNvSpPr txBox="1">
          <a:spLocks noChangeArrowheads="1"/>
        </xdr:cNvSpPr>
      </xdr:nvSpPr>
      <xdr:spPr bwMode="auto">
        <a:xfrm>
          <a:off x="4438650" y="28546425"/>
          <a:ext cx="695325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bg-BG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</xdr:txBody>
    </xdr:sp>
    <xdr:clientData/>
  </xdr:twoCellAnchor>
  <xdr:oneCellAnchor>
    <xdr:from>
      <xdr:col>6</xdr:col>
      <xdr:colOff>0</xdr:colOff>
      <xdr:row>196</xdr:row>
      <xdr:rowOff>152400</xdr:rowOff>
    </xdr:from>
    <xdr:ext cx="47001" cy="141001"/>
    <xdr:sp macro="" textlink="">
      <xdr:nvSpPr>
        <xdr:cNvPr id="1549" name="Text Box 525"/>
        <xdr:cNvSpPr txBox="1">
          <a:spLocks noChangeArrowheads="1"/>
        </xdr:cNvSpPr>
      </xdr:nvSpPr>
      <xdr:spPr bwMode="auto">
        <a:xfrm>
          <a:off x="6257925" y="38528625"/>
          <a:ext cx="47001" cy="141001"/>
        </a:xfrm>
        <a:prstGeom prst="rect">
          <a:avLst/>
        </a:prstGeom>
        <a:noFill/>
        <a:ln>
          <a:noFill/>
        </a:ln>
        <a:extLst/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bg-B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twoCellAnchor editAs="oneCell">
    <xdr:from>
      <xdr:col>2</xdr:col>
      <xdr:colOff>942975</xdr:colOff>
      <xdr:row>193</xdr:row>
      <xdr:rowOff>0</xdr:rowOff>
    </xdr:from>
    <xdr:to>
      <xdr:col>2</xdr:col>
      <xdr:colOff>1419225</xdr:colOff>
      <xdr:row>193</xdr:row>
      <xdr:rowOff>0</xdr:rowOff>
    </xdr:to>
    <xdr:sp macro="" textlink="">
      <xdr:nvSpPr>
        <xdr:cNvPr id="66705187" name="Text Box 526"/>
        <xdr:cNvSpPr txBox="1">
          <a:spLocks noChangeArrowheads="1"/>
        </xdr:cNvSpPr>
      </xdr:nvSpPr>
      <xdr:spPr bwMode="auto">
        <a:xfrm>
          <a:off x="1314450" y="38052375"/>
          <a:ext cx="4762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1876425</xdr:colOff>
      <xdr:row>193</xdr:row>
      <xdr:rowOff>0</xdr:rowOff>
    </xdr:from>
    <xdr:to>
      <xdr:col>2</xdr:col>
      <xdr:colOff>2505075</xdr:colOff>
      <xdr:row>193</xdr:row>
      <xdr:rowOff>0</xdr:rowOff>
    </xdr:to>
    <xdr:sp macro="" textlink="">
      <xdr:nvSpPr>
        <xdr:cNvPr id="66705188" name="Text Box 527"/>
        <xdr:cNvSpPr txBox="1">
          <a:spLocks noChangeArrowheads="1"/>
        </xdr:cNvSpPr>
      </xdr:nvSpPr>
      <xdr:spPr bwMode="auto">
        <a:xfrm>
          <a:off x="2247900" y="38052375"/>
          <a:ext cx="6286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609600</xdr:colOff>
      <xdr:row>197</xdr:row>
      <xdr:rowOff>0</xdr:rowOff>
    </xdr:from>
    <xdr:to>
      <xdr:col>3</xdr:col>
      <xdr:colOff>685800</xdr:colOff>
      <xdr:row>198</xdr:row>
      <xdr:rowOff>38100</xdr:rowOff>
    </xdr:to>
    <xdr:sp macro="" textlink="">
      <xdr:nvSpPr>
        <xdr:cNvPr id="66705189" name="Text Box 528"/>
        <xdr:cNvSpPr txBox="1">
          <a:spLocks noChangeArrowheads="1"/>
        </xdr:cNvSpPr>
      </xdr:nvSpPr>
      <xdr:spPr bwMode="auto">
        <a:xfrm>
          <a:off x="4410075" y="38538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197</xdr:row>
      <xdr:rowOff>0</xdr:rowOff>
    </xdr:from>
    <xdr:to>
      <xdr:col>6</xdr:col>
      <xdr:colOff>76200</xdr:colOff>
      <xdr:row>198</xdr:row>
      <xdr:rowOff>38100</xdr:rowOff>
    </xdr:to>
    <xdr:sp macro="" textlink="">
      <xdr:nvSpPr>
        <xdr:cNvPr id="66705190" name="Text Box 529"/>
        <xdr:cNvSpPr txBox="1">
          <a:spLocks noChangeArrowheads="1"/>
        </xdr:cNvSpPr>
      </xdr:nvSpPr>
      <xdr:spPr bwMode="auto">
        <a:xfrm>
          <a:off x="6257925" y="38538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197</xdr:row>
      <xdr:rowOff>0</xdr:rowOff>
    </xdr:from>
    <xdr:to>
      <xdr:col>6</xdr:col>
      <xdr:colOff>76200</xdr:colOff>
      <xdr:row>198</xdr:row>
      <xdr:rowOff>38100</xdr:rowOff>
    </xdr:to>
    <xdr:sp macro="" textlink="">
      <xdr:nvSpPr>
        <xdr:cNvPr id="66705191" name="Text Box 530"/>
        <xdr:cNvSpPr txBox="1">
          <a:spLocks noChangeArrowheads="1"/>
        </xdr:cNvSpPr>
      </xdr:nvSpPr>
      <xdr:spPr bwMode="auto">
        <a:xfrm>
          <a:off x="6257925" y="38538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197</xdr:row>
      <xdr:rowOff>0</xdr:rowOff>
    </xdr:from>
    <xdr:to>
      <xdr:col>6</xdr:col>
      <xdr:colOff>76200</xdr:colOff>
      <xdr:row>198</xdr:row>
      <xdr:rowOff>38100</xdr:rowOff>
    </xdr:to>
    <xdr:sp macro="" textlink="">
      <xdr:nvSpPr>
        <xdr:cNvPr id="66705192" name="Text Box 531"/>
        <xdr:cNvSpPr txBox="1">
          <a:spLocks noChangeArrowheads="1"/>
        </xdr:cNvSpPr>
      </xdr:nvSpPr>
      <xdr:spPr bwMode="auto">
        <a:xfrm>
          <a:off x="6257925" y="38538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6</xdr:col>
      <xdr:colOff>0</xdr:colOff>
      <xdr:row>196</xdr:row>
      <xdr:rowOff>152400</xdr:rowOff>
    </xdr:from>
    <xdr:ext cx="47001" cy="141001"/>
    <xdr:sp macro="" textlink="">
      <xdr:nvSpPr>
        <xdr:cNvPr id="1556" name="Text Box 532"/>
        <xdr:cNvSpPr txBox="1">
          <a:spLocks noChangeArrowheads="1"/>
        </xdr:cNvSpPr>
      </xdr:nvSpPr>
      <xdr:spPr bwMode="auto">
        <a:xfrm>
          <a:off x="6257925" y="38528625"/>
          <a:ext cx="47001" cy="141001"/>
        </a:xfrm>
        <a:prstGeom prst="rect">
          <a:avLst/>
        </a:prstGeom>
        <a:noFill/>
        <a:ln>
          <a:noFill/>
        </a:ln>
        <a:extLst/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bg-B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twoCellAnchor editAs="oneCell">
    <xdr:from>
      <xdr:col>2</xdr:col>
      <xdr:colOff>942975</xdr:colOff>
      <xdr:row>193</xdr:row>
      <xdr:rowOff>0</xdr:rowOff>
    </xdr:from>
    <xdr:to>
      <xdr:col>2</xdr:col>
      <xdr:colOff>1419225</xdr:colOff>
      <xdr:row>193</xdr:row>
      <xdr:rowOff>0</xdr:rowOff>
    </xdr:to>
    <xdr:sp macro="" textlink="">
      <xdr:nvSpPr>
        <xdr:cNvPr id="66705194" name="Text Box 533"/>
        <xdr:cNvSpPr txBox="1">
          <a:spLocks noChangeArrowheads="1"/>
        </xdr:cNvSpPr>
      </xdr:nvSpPr>
      <xdr:spPr bwMode="auto">
        <a:xfrm>
          <a:off x="1314450" y="38052375"/>
          <a:ext cx="4762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1876425</xdr:colOff>
      <xdr:row>193</xdr:row>
      <xdr:rowOff>0</xdr:rowOff>
    </xdr:from>
    <xdr:to>
      <xdr:col>2</xdr:col>
      <xdr:colOff>2505075</xdr:colOff>
      <xdr:row>193</xdr:row>
      <xdr:rowOff>0</xdr:rowOff>
    </xdr:to>
    <xdr:sp macro="" textlink="">
      <xdr:nvSpPr>
        <xdr:cNvPr id="66705195" name="Text Box 534"/>
        <xdr:cNvSpPr txBox="1">
          <a:spLocks noChangeArrowheads="1"/>
        </xdr:cNvSpPr>
      </xdr:nvSpPr>
      <xdr:spPr bwMode="auto">
        <a:xfrm>
          <a:off x="2247900" y="38052375"/>
          <a:ext cx="6286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609600</xdr:colOff>
      <xdr:row>197</xdr:row>
      <xdr:rowOff>0</xdr:rowOff>
    </xdr:from>
    <xdr:to>
      <xdr:col>3</xdr:col>
      <xdr:colOff>685800</xdr:colOff>
      <xdr:row>198</xdr:row>
      <xdr:rowOff>38100</xdr:rowOff>
    </xdr:to>
    <xdr:sp macro="" textlink="">
      <xdr:nvSpPr>
        <xdr:cNvPr id="66705196" name="Text Box 535"/>
        <xdr:cNvSpPr txBox="1">
          <a:spLocks noChangeArrowheads="1"/>
        </xdr:cNvSpPr>
      </xdr:nvSpPr>
      <xdr:spPr bwMode="auto">
        <a:xfrm>
          <a:off x="4410075" y="38538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197</xdr:row>
      <xdr:rowOff>0</xdr:rowOff>
    </xdr:from>
    <xdr:to>
      <xdr:col>6</xdr:col>
      <xdr:colOff>76200</xdr:colOff>
      <xdr:row>198</xdr:row>
      <xdr:rowOff>38100</xdr:rowOff>
    </xdr:to>
    <xdr:sp macro="" textlink="">
      <xdr:nvSpPr>
        <xdr:cNvPr id="66705197" name="Text Box 536"/>
        <xdr:cNvSpPr txBox="1">
          <a:spLocks noChangeArrowheads="1"/>
        </xdr:cNvSpPr>
      </xdr:nvSpPr>
      <xdr:spPr bwMode="auto">
        <a:xfrm>
          <a:off x="6257925" y="38538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197</xdr:row>
      <xdr:rowOff>0</xdr:rowOff>
    </xdr:from>
    <xdr:to>
      <xdr:col>6</xdr:col>
      <xdr:colOff>76200</xdr:colOff>
      <xdr:row>198</xdr:row>
      <xdr:rowOff>38100</xdr:rowOff>
    </xdr:to>
    <xdr:sp macro="" textlink="">
      <xdr:nvSpPr>
        <xdr:cNvPr id="66705198" name="Text Box 537"/>
        <xdr:cNvSpPr txBox="1">
          <a:spLocks noChangeArrowheads="1"/>
        </xdr:cNvSpPr>
      </xdr:nvSpPr>
      <xdr:spPr bwMode="auto">
        <a:xfrm>
          <a:off x="6257925" y="38538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197</xdr:row>
      <xdr:rowOff>0</xdr:rowOff>
    </xdr:from>
    <xdr:to>
      <xdr:col>6</xdr:col>
      <xdr:colOff>76200</xdr:colOff>
      <xdr:row>198</xdr:row>
      <xdr:rowOff>38100</xdr:rowOff>
    </xdr:to>
    <xdr:sp macro="" textlink="">
      <xdr:nvSpPr>
        <xdr:cNvPr id="66705199" name="Text Box 538"/>
        <xdr:cNvSpPr txBox="1">
          <a:spLocks noChangeArrowheads="1"/>
        </xdr:cNvSpPr>
      </xdr:nvSpPr>
      <xdr:spPr bwMode="auto">
        <a:xfrm>
          <a:off x="6257925" y="38538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9525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5200" name="Диаграма 53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0"/>
        </a:graphicData>
      </a:graphic>
    </xdr:graphicFrame>
    <xdr:clientData/>
  </xdr:twoCellAnchor>
  <xdr:twoCellAnchor>
    <xdr:from>
      <xdr:col>6</xdr:col>
      <xdr:colOff>171450</xdr:colOff>
      <xdr:row>193</xdr:row>
      <xdr:rowOff>0</xdr:rowOff>
    </xdr:from>
    <xdr:to>
      <xdr:col>7</xdr:col>
      <xdr:colOff>0</xdr:colOff>
      <xdr:row>193</xdr:row>
      <xdr:rowOff>0</xdr:rowOff>
    </xdr:to>
    <xdr:graphicFrame macro="">
      <xdr:nvGraphicFramePr>
        <xdr:cNvPr id="66705201" name="Диаграма 54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1"/>
        </a:graphicData>
      </a:graphic>
    </xdr:graphicFrame>
    <xdr:clientData/>
  </xdr:twoCellAnchor>
  <xdr:twoCellAnchor editAs="oneCell">
    <xdr:from>
      <xdr:col>5</xdr:col>
      <xdr:colOff>581025</xdr:colOff>
      <xdr:row>193</xdr:row>
      <xdr:rowOff>0</xdr:rowOff>
    </xdr:from>
    <xdr:to>
      <xdr:col>6</xdr:col>
      <xdr:colOff>495300</xdr:colOff>
      <xdr:row>193</xdr:row>
      <xdr:rowOff>0</xdr:rowOff>
    </xdr:to>
    <xdr:sp macro="" textlink="">
      <xdr:nvSpPr>
        <xdr:cNvPr id="1565" name="Text Box 541"/>
        <xdr:cNvSpPr txBox="1">
          <a:spLocks noChangeArrowheads="1"/>
        </xdr:cNvSpPr>
      </xdr:nvSpPr>
      <xdr:spPr bwMode="auto">
        <a:xfrm>
          <a:off x="5419725" y="28546425"/>
          <a:ext cx="695325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bg-BG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</xdr:txBody>
    </xdr:sp>
    <xdr:clientData/>
  </xdr:twoCellAnchor>
  <xdr:twoCellAnchor editAs="oneCell">
    <xdr:from>
      <xdr:col>5</xdr:col>
      <xdr:colOff>581025</xdr:colOff>
      <xdr:row>193</xdr:row>
      <xdr:rowOff>0</xdr:rowOff>
    </xdr:from>
    <xdr:to>
      <xdr:col>6</xdr:col>
      <xdr:colOff>495300</xdr:colOff>
      <xdr:row>193</xdr:row>
      <xdr:rowOff>0</xdr:rowOff>
    </xdr:to>
    <xdr:sp macro="" textlink="">
      <xdr:nvSpPr>
        <xdr:cNvPr id="1566" name="Text Box 542"/>
        <xdr:cNvSpPr txBox="1">
          <a:spLocks noChangeArrowheads="1"/>
        </xdr:cNvSpPr>
      </xdr:nvSpPr>
      <xdr:spPr bwMode="auto">
        <a:xfrm>
          <a:off x="5419725" y="28546425"/>
          <a:ext cx="695325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bg-BG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</xdr:txBody>
    </xdr:sp>
    <xdr:clientData/>
  </xdr:twoCellAnchor>
  <xdr:twoCellAnchor editAs="oneCell">
    <xdr:from>
      <xdr:col>6</xdr:col>
      <xdr:colOff>704850</xdr:colOff>
      <xdr:row>193</xdr:row>
      <xdr:rowOff>0</xdr:rowOff>
    </xdr:from>
    <xdr:to>
      <xdr:col>7</xdr:col>
      <xdr:colOff>304800</xdr:colOff>
      <xdr:row>193</xdr:row>
      <xdr:rowOff>0</xdr:rowOff>
    </xdr:to>
    <xdr:sp macro="" textlink="">
      <xdr:nvSpPr>
        <xdr:cNvPr id="66705204" name="Text Box 543"/>
        <xdr:cNvSpPr txBox="1">
          <a:spLocks noChangeArrowheads="1"/>
        </xdr:cNvSpPr>
      </xdr:nvSpPr>
      <xdr:spPr bwMode="auto">
        <a:xfrm>
          <a:off x="6743700" y="38052375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197</xdr:row>
      <xdr:rowOff>0</xdr:rowOff>
    </xdr:from>
    <xdr:to>
      <xdr:col>7</xdr:col>
      <xdr:colOff>76200</xdr:colOff>
      <xdr:row>198</xdr:row>
      <xdr:rowOff>38100</xdr:rowOff>
    </xdr:to>
    <xdr:sp macro="" textlink="">
      <xdr:nvSpPr>
        <xdr:cNvPr id="66705205" name="Text Box 544"/>
        <xdr:cNvSpPr txBox="1">
          <a:spLocks noChangeArrowheads="1"/>
        </xdr:cNvSpPr>
      </xdr:nvSpPr>
      <xdr:spPr bwMode="auto">
        <a:xfrm>
          <a:off x="6743700" y="38538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590550</xdr:colOff>
      <xdr:row>193</xdr:row>
      <xdr:rowOff>0</xdr:rowOff>
    </xdr:from>
    <xdr:to>
      <xdr:col>6</xdr:col>
      <xdr:colOff>114300</xdr:colOff>
      <xdr:row>193</xdr:row>
      <xdr:rowOff>0</xdr:rowOff>
    </xdr:to>
    <xdr:sp macro="" textlink="">
      <xdr:nvSpPr>
        <xdr:cNvPr id="66705206" name="Text Box 545"/>
        <xdr:cNvSpPr txBox="1">
          <a:spLocks noChangeArrowheads="1"/>
        </xdr:cNvSpPr>
      </xdr:nvSpPr>
      <xdr:spPr bwMode="auto">
        <a:xfrm>
          <a:off x="6029325" y="38052375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581025</xdr:colOff>
      <xdr:row>193</xdr:row>
      <xdr:rowOff>0</xdr:rowOff>
    </xdr:from>
    <xdr:to>
      <xdr:col>6</xdr:col>
      <xdr:colOff>495300</xdr:colOff>
      <xdr:row>193</xdr:row>
      <xdr:rowOff>0</xdr:rowOff>
    </xdr:to>
    <xdr:sp macro="" textlink="">
      <xdr:nvSpPr>
        <xdr:cNvPr id="1570" name="Text Box 546"/>
        <xdr:cNvSpPr txBox="1">
          <a:spLocks noChangeArrowheads="1"/>
        </xdr:cNvSpPr>
      </xdr:nvSpPr>
      <xdr:spPr bwMode="auto">
        <a:xfrm>
          <a:off x="5419725" y="28546425"/>
          <a:ext cx="695325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bg-BG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</xdr:txBody>
    </xdr:sp>
    <xdr:clientData/>
  </xdr:twoCellAnchor>
  <xdr:twoCellAnchor editAs="oneCell">
    <xdr:from>
      <xdr:col>5</xdr:col>
      <xdr:colOff>581025</xdr:colOff>
      <xdr:row>193</xdr:row>
      <xdr:rowOff>0</xdr:rowOff>
    </xdr:from>
    <xdr:to>
      <xdr:col>6</xdr:col>
      <xdr:colOff>495300</xdr:colOff>
      <xdr:row>193</xdr:row>
      <xdr:rowOff>0</xdr:rowOff>
    </xdr:to>
    <xdr:sp macro="" textlink="">
      <xdr:nvSpPr>
        <xdr:cNvPr id="1571" name="Text Box 547"/>
        <xdr:cNvSpPr txBox="1">
          <a:spLocks noChangeArrowheads="1"/>
        </xdr:cNvSpPr>
      </xdr:nvSpPr>
      <xdr:spPr bwMode="auto">
        <a:xfrm>
          <a:off x="5419725" y="28546425"/>
          <a:ext cx="695325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bg-BG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</xdr:txBody>
    </xdr:sp>
    <xdr:clientData/>
  </xdr:twoCellAnchor>
  <xdr:twoCellAnchor>
    <xdr:from>
      <xdr:col>6</xdr:col>
      <xdr:colOff>0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5209" name="Диаграма 54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2"/>
        </a:graphicData>
      </a:graphic>
    </xdr:graphicFrame>
    <xdr:clientData/>
  </xdr:twoCellAnchor>
  <xdr:twoCellAnchor>
    <xdr:from>
      <xdr:col>6</xdr:col>
      <xdr:colOff>0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5210" name="Диаграма 54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3"/>
        </a:graphicData>
      </a:graphic>
    </xdr:graphicFrame>
    <xdr:clientData/>
  </xdr:twoCellAnchor>
  <xdr:twoCellAnchor>
    <xdr:from>
      <xdr:col>6</xdr:col>
      <xdr:colOff>0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5211" name="Диаграма 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4"/>
        </a:graphicData>
      </a:graphic>
    </xdr:graphicFrame>
    <xdr:clientData/>
  </xdr:twoCellAnchor>
  <xdr:twoCellAnchor>
    <xdr:from>
      <xdr:col>6</xdr:col>
      <xdr:colOff>0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5212" name="Диаграма 55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5"/>
        </a:graphicData>
      </a:graphic>
    </xdr:graphicFrame>
    <xdr:clientData/>
  </xdr:twoCellAnchor>
  <xdr:twoCellAnchor>
    <xdr:from>
      <xdr:col>6</xdr:col>
      <xdr:colOff>0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5213" name="Диаграма 55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6"/>
        </a:graphicData>
      </a:graphic>
    </xdr:graphicFrame>
    <xdr:clientData/>
  </xdr:twoCellAnchor>
  <xdr:twoCellAnchor>
    <xdr:from>
      <xdr:col>6</xdr:col>
      <xdr:colOff>0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5214" name="Диаграма 55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7"/>
        </a:graphicData>
      </a:graphic>
    </xdr:graphicFrame>
    <xdr:clientData/>
  </xdr:twoCellAnchor>
  <xdr:twoCellAnchor editAs="oneCell">
    <xdr:from>
      <xdr:col>3</xdr:col>
      <xdr:colOff>581025</xdr:colOff>
      <xdr:row>193</xdr:row>
      <xdr:rowOff>0</xdr:rowOff>
    </xdr:from>
    <xdr:to>
      <xdr:col>4</xdr:col>
      <xdr:colOff>495300</xdr:colOff>
      <xdr:row>193</xdr:row>
      <xdr:rowOff>0</xdr:rowOff>
    </xdr:to>
    <xdr:sp macro="" textlink="">
      <xdr:nvSpPr>
        <xdr:cNvPr id="1578" name="Text Box 554"/>
        <xdr:cNvSpPr txBox="1">
          <a:spLocks noChangeArrowheads="1"/>
        </xdr:cNvSpPr>
      </xdr:nvSpPr>
      <xdr:spPr bwMode="auto">
        <a:xfrm>
          <a:off x="4438650" y="28546425"/>
          <a:ext cx="695325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bg-BG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</xdr:txBody>
    </xdr:sp>
    <xdr:clientData/>
  </xdr:twoCellAnchor>
  <xdr:oneCellAnchor>
    <xdr:from>
      <xdr:col>6</xdr:col>
      <xdr:colOff>0</xdr:colOff>
      <xdr:row>196</xdr:row>
      <xdr:rowOff>152400</xdr:rowOff>
    </xdr:from>
    <xdr:ext cx="47001" cy="141001"/>
    <xdr:sp macro="" textlink="">
      <xdr:nvSpPr>
        <xdr:cNvPr id="1579" name="Text Box 555"/>
        <xdr:cNvSpPr txBox="1">
          <a:spLocks noChangeArrowheads="1"/>
        </xdr:cNvSpPr>
      </xdr:nvSpPr>
      <xdr:spPr bwMode="auto">
        <a:xfrm>
          <a:off x="6257925" y="38528625"/>
          <a:ext cx="47001" cy="141001"/>
        </a:xfrm>
        <a:prstGeom prst="rect">
          <a:avLst/>
        </a:prstGeom>
        <a:noFill/>
        <a:ln>
          <a:noFill/>
        </a:ln>
        <a:extLst/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bg-B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twoCellAnchor>
    <xdr:from>
      <xdr:col>6</xdr:col>
      <xdr:colOff>0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5217" name="Диаграма 55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8"/>
        </a:graphicData>
      </a:graphic>
    </xdr:graphicFrame>
    <xdr:clientData/>
  </xdr:twoCellAnchor>
  <xdr:twoCellAnchor>
    <xdr:from>
      <xdr:col>6</xdr:col>
      <xdr:colOff>0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5218" name="Диаграма 55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9"/>
        </a:graphicData>
      </a:graphic>
    </xdr:graphicFrame>
    <xdr:clientData/>
  </xdr:twoCellAnchor>
  <xdr:twoCellAnchor>
    <xdr:from>
      <xdr:col>6</xdr:col>
      <xdr:colOff>0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5219" name="Диаграма 55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0"/>
        </a:graphicData>
      </a:graphic>
    </xdr:graphicFrame>
    <xdr:clientData/>
  </xdr:twoCellAnchor>
  <xdr:twoCellAnchor>
    <xdr:from>
      <xdr:col>6</xdr:col>
      <xdr:colOff>0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5220" name="Диаграма 55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1"/>
        </a:graphicData>
      </a:graphic>
    </xdr:graphicFrame>
    <xdr:clientData/>
  </xdr:twoCellAnchor>
  <xdr:twoCellAnchor editAs="oneCell">
    <xdr:from>
      <xdr:col>2</xdr:col>
      <xdr:colOff>942975</xdr:colOff>
      <xdr:row>193</xdr:row>
      <xdr:rowOff>0</xdr:rowOff>
    </xdr:from>
    <xdr:to>
      <xdr:col>2</xdr:col>
      <xdr:colOff>1419225</xdr:colOff>
      <xdr:row>193</xdr:row>
      <xdr:rowOff>0</xdr:rowOff>
    </xdr:to>
    <xdr:sp macro="" textlink="">
      <xdr:nvSpPr>
        <xdr:cNvPr id="66705221" name="Text Box 560"/>
        <xdr:cNvSpPr txBox="1">
          <a:spLocks noChangeArrowheads="1"/>
        </xdr:cNvSpPr>
      </xdr:nvSpPr>
      <xdr:spPr bwMode="auto">
        <a:xfrm>
          <a:off x="1314450" y="38052375"/>
          <a:ext cx="4762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1876425</xdr:colOff>
      <xdr:row>193</xdr:row>
      <xdr:rowOff>0</xdr:rowOff>
    </xdr:from>
    <xdr:to>
      <xdr:col>2</xdr:col>
      <xdr:colOff>2505075</xdr:colOff>
      <xdr:row>193</xdr:row>
      <xdr:rowOff>0</xdr:rowOff>
    </xdr:to>
    <xdr:sp macro="" textlink="">
      <xdr:nvSpPr>
        <xdr:cNvPr id="66705222" name="Text Box 561"/>
        <xdr:cNvSpPr txBox="1">
          <a:spLocks noChangeArrowheads="1"/>
        </xdr:cNvSpPr>
      </xdr:nvSpPr>
      <xdr:spPr bwMode="auto">
        <a:xfrm>
          <a:off x="2247900" y="38052375"/>
          <a:ext cx="6286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609600</xdr:colOff>
      <xdr:row>197</xdr:row>
      <xdr:rowOff>0</xdr:rowOff>
    </xdr:from>
    <xdr:to>
      <xdr:col>3</xdr:col>
      <xdr:colOff>685800</xdr:colOff>
      <xdr:row>198</xdr:row>
      <xdr:rowOff>38100</xdr:rowOff>
    </xdr:to>
    <xdr:sp macro="" textlink="">
      <xdr:nvSpPr>
        <xdr:cNvPr id="66705223" name="Text Box 562"/>
        <xdr:cNvSpPr txBox="1">
          <a:spLocks noChangeArrowheads="1"/>
        </xdr:cNvSpPr>
      </xdr:nvSpPr>
      <xdr:spPr bwMode="auto">
        <a:xfrm>
          <a:off x="4410075" y="38538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197</xdr:row>
      <xdr:rowOff>0</xdr:rowOff>
    </xdr:from>
    <xdr:to>
      <xdr:col>6</xdr:col>
      <xdr:colOff>76200</xdr:colOff>
      <xdr:row>198</xdr:row>
      <xdr:rowOff>38100</xdr:rowOff>
    </xdr:to>
    <xdr:sp macro="" textlink="">
      <xdr:nvSpPr>
        <xdr:cNvPr id="66705224" name="Text Box 563"/>
        <xdr:cNvSpPr txBox="1">
          <a:spLocks noChangeArrowheads="1"/>
        </xdr:cNvSpPr>
      </xdr:nvSpPr>
      <xdr:spPr bwMode="auto">
        <a:xfrm>
          <a:off x="6257925" y="38538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581025</xdr:colOff>
      <xdr:row>193</xdr:row>
      <xdr:rowOff>0</xdr:rowOff>
    </xdr:from>
    <xdr:to>
      <xdr:col>4</xdr:col>
      <xdr:colOff>495300</xdr:colOff>
      <xdr:row>193</xdr:row>
      <xdr:rowOff>0</xdr:rowOff>
    </xdr:to>
    <xdr:sp macro="" textlink="">
      <xdr:nvSpPr>
        <xdr:cNvPr id="1588" name="Text Box 564"/>
        <xdr:cNvSpPr txBox="1">
          <a:spLocks noChangeArrowheads="1"/>
        </xdr:cNvSpPr>
      </xdr:nvSpPr>
      <xdr:spPr bwMode="auto">
        <a:xfrm>
          <a:off x="4438650" y="28546425"/>
          <a:ext cx="695325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bg-BG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</xdr:txBody>
    </xdr:sp>
    <xdr:clientData/>
  </xdr:twoCellAnchor>
  <xdr:oneCellAnchor>
    <xdr:from>
      <xdr:col>6</xdr:col>
      <xdr:colOff>0</xdr:colOff>
      <xdr:row>196</xdr:row>
      <xdr:rowOff>152400</xdr:rowOff>
    </xdr:from>
    <xdr:ext cx="47001" cy="141001"/>
    <xdr:sp macro="" textlink="">
      <xdr:nvSpPr>
        <xdr:cNvPr id="1589" name="Text Box 565"/>
        <xdr:cNvSpPr txBox="1">
          <a:spLocks noChangeArrowheads="1"/>
        </xdr:cNvSpPr>
      </xdr:nvSpPr>
      <xdr:spPr bwMode="auto">
        <a:xfrm>
          <a:off x="6257925" y="38528625"/>
          <a:ext cx="47001" cy="141001"/>
        </a:xfrm>
        <a:prstGeom prst="rect">
          <a:avLst/>
        </a:prstGeom>
        <a:noFill/>
        <a:ln>
          <a:noFill/>
        </a:ln>
        <a:extLst/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bg-B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twoCellAnchor editAs="oneCell">
    <xdr:from>
      <xdr:col>2</xdr:col>
      <xdr:colOff>942975</xdr:colOff>
      <xdr:row>193</xdr:row>
      <xdr:rowOff>0</xdr:rowOff>
    </xdr:from>
    <xdr:to>
      <xdr:col>2</xdr:col>
      <xdr:colOff>1419225</xdr:colOff>
      <xdr:row>193</xdr:row>
      <xdr:rowOff>0</xdr:rowOff>
    </xdr:to>
    <xdr:sp macro="" textlink="">
      <xdr:nvSpPr>
        <xdr:cNvPr id="66705227" name="Text Box 566"/>
        <xdr:cNvSpPr txBox="1">
          <a:spLocks noChangeArrowheads="1"/>
        </xdr:cNvSpPr>
      </xdr:nvSpPr>
      <xdr:spPr bwMode="auto">
        <a:xfrm>
          <a:off x="1314450" y="38052375"/>
          <a:ext cx="4762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1876425</xdr:colOff>
      <xdr:row>193</xdr:row>
      <xdr:rowOff>0</xdr:rowOff>
    </xdr:from>
    <xdr:to>
      <xdr:col>2</xdr:col>
      <xdr:colOff>2505075</xdr:colOff>
      <xdr:row>193</xdr:row>
      <xdr:rowOff>0</xdr:rowOff>
    </xdr:to>
    <xdr:sp macro="" textlink="">
      <xdr:nvSpPr>
        <xdr:cNvPr id="66705228" name="Text Box 567"/>
        <xdr:cNvSpPr txBox="1">
          <a:spLocks noChangeArrowheads="1"/>
        </xdr:cNvSpPr>
      </xdr:nvSpPr>
      <xdr:spPr bwMode="auto">
        <a:xfrm>
          <a:off x="2247900" y="38052375"/>
          <a:ext cx="6286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609600</xdr:colOff>
      <xdr:row>197</xdr:row>
      <xdr:rowOff>0</xdr:rowOff>
    </xdr:from>
    <xdr:to>
      <xdr:col>3</xdr:col>
      <xdr:colOff>685800</xdr:colOff>
      <xdr:row>198</xdr:row>
      <xdr:rowOff>38100</xdr:rowOff>
    </xdr:to>
    <xdr:sp macro="" textlink="">
      <xdr:nvSpPr>
        <xdr:cNvPr id="66705229" name="Text Box 568"/>
        <xdr:cNvSpPr txBox="1">
          <a:spLocks noChangeArrowheads="1"/>
        </xdr:cNvSpPr>
      </xdr:nvSpPr>
      <xdr:spPr bwMode="auto">
        <a:xfrm>
          <a:off x="4410075" y="38538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193</xdr:row>
      <xdr:rowOff>0</xdr:rowOff>
    </xdr:from>
    <xdr:to>
      <xdr:col>6</xdr:col>
      <xdr:colOff>409575</xdr:colOff>
      <xdr:row>193</xdr:row>
      <xdr:rowOff>0</xdr:rowOff>
    </xdr:to>
    <xdr:sp macro="" textlink="">
      <xdr:nvSpPr>
        <xdr:cNvPr id="66705230" name="Text Box 569"/>
        <xdr:cNvSpPr txBox="1">
          <a:spLocks noChangeArrowheads="1"/>
        </xdr:cNvSpPr>
      </xdr:nvSpPr>
      <xdr:spPr bwMode="auto">
        <a:xfrm>
          <a:off x="6257925" y="3805237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197</xdr:row>
      <xdr:rowOff>0</xdr:rowOff>
    </xdr:from>
    <xdr:to>
      <xdr:col>6</xdr:col>
      <xdr:colOff>76200</xdr:colOff>
      <xdr:row>198</xdr:row>
      <xdr:rowOff>38100</xdr:rowOff>
    </xdr:to>
    <xdr:sp macro="" textlink="">
      <xdr:nvSpPr>
        <xdr:cNvPr id="66705231" name="Text Box 570"/>
        <xdr:cNvSpPr txBox="1">
          <a:spLocks noChangeArrowheads="1"/>
        </xdr:cNvSpPr>
      </xdr:nvSpPr>
      <xdr:spPr bwMode="auto">
        <a:xfrm>
          <a:off x="6257925" y="38538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197</xdr:row>
      <xdr:rowOff>0</xdr:rowOff>
    </xdr:from>
    <xdr:to>
      <xdr:col>6</xdr:col>
      <xdr:colOff>76200</xdr:colOff>
      <xdr:row>198</xdr:row>
      <xdr:rowOff>38100</xdr:rowOff>
    </xdr:to>
    <xdr:sp macro="" textlink="">
      <xdr:nvSpPr>
        <xdr:cNvPr id="66705232" name="Text Box 571"/>
        <xdr:cNvSpPr txBox="1">
          <a:spLocks noChangeArrowheads="1"/>
        </xdr:cNvSpPr>
      </xdr:nvSpPr>
      <xdr:spPr bwMode="auto">
        <a:xfrm>
          <a:off x="6257925" y="38538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197</xdr:row>
      <xdr:rowOff>0</xdr:rowOff>
    </xdr:from>
    <xdr:to>
      <xdr:col>6</xdr:col>
      <xdr:colOff>76200</xdr:colOff>
      <xdr:row>198</xdr:row>
      <xdr:rowOff>38100</xdr:rowOff>
    </xdr:to>
    <xdr:sp macro="" textlink="">
      <xdr:nvSpPr>
        <xdr:cNvPr id="66705233" name="Text Box 572"/>
        <xdr:cNvSpPr txBox="1">
          <a:spLocks noChangeArrowheads="1"/>
        </xdr:cNvSpPr>
      </xdr:nvSpPr>
      <xdr:spPr bwMode="auto">
        <a:xfrm>
          <a:off x="6257925" y="38538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9525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5234" name="Диаграма 57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2"/>
        </a:graphicData>
      </a:graphic>
    </xdr:graphicFrame>
    <xdr:clientData/>
  </xdr:twoCellAnchor>
  <xdr:twoCellAnchor editAs="oneCell">
    <xdr:from>
      <xdr:col>5</xdr:col>
      <xdr:colOff>704850</xdr:colOff>
      <xdr:row>193</xdr:row>
      <xdr:rowOff>0</xdr:rowOff>
    </xdr:from>
    <xdr:to>
      <xdr:col>6</xdr:col>
      <xdr:colOff>228600</xdr:colOff>
      <xdr:row>193</xdr:row>
      <xdr:rowOff>0</xdr:rowOff>
    </xdr:to>
    <xdr:sp macro="" textlink="">
      <xdr:nvSpPr>
        <xdr:cNvPr id="66705235" name="Text Box 574"/>
        <xdr:cNvSpPr txBox="1">
          <a:spLocks noChangeArrowheads="1"/>
        </xdr:cNvSpPr>
      </xdr:nvSpPr>
      <xdr:spPr bwMode="auto">
        <a:xfrm>
          <a:off x="6143625" y="38052375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197</xdr:row>
      <xdr:rowOff>0</xdr:rowOff>
    </xdr:from>
    <xdr:to>
      <xdr:col>6</xdr:col>
      <xdr:colOff>76200</xdr:colOff>
      <xdr:row>198</xdr:row>
      <xdr:rowOff>38100</xdr:rowOff>
    </xdr:to>
    <xdr:sp macro="" textlink="">
      <xdr:nvSpPr>
        <xdr:cNvPr id="66705236" name="Text Box 575"/>
        <xdr:cNvSpPr txBox="1">
          <a:spLocks noChangeArrowheads="1"/>
        </xdr:cNvSpPr>
      </xdr:nvSpPr>
      <xdr:spPr bwMode="auto">
        <a:xfrm>
          <a:off x="6257925" y="38538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600075</xdr:colOff>
      <xdr:row>197</xdr:row>
      <xdr:rowOff>0</xdr:rowOff>
    </xdr:from>
    <xdr:to>
      <xdr:col>5</xdr:col>
      <xdr:colOff>676275</xdr:colOff>
      <xdr:row>198</xdr:row>
      <xdr:rowOff>38100</xdr:rowOff>
    </xdr:to>
    <xdr:sp macro="" textlink="">
      <xdr:nvSpPr>
        <xdr:cNvPr id="66705237" name="Text Box 576"/>
        <xdr:cNvSpPr txBox="1">
          <a:spLocks noChangeArrowheads="1"/>
        </xdr:cNvSpPr>
      </xdr:nvSpPr>
      <xdr:spPr bwMode="auto">
        <a:xfrm>
          <a:off x="6038850" y="38538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590550</xdr:colOff>
      <xdr:row>193</xdr:row>
      <xdr:rowOff>0</xdr:rowOff>
    </xdr:from>
    <xdr:to>
      <xdr:col>4</xdr:col>
      <xdr:colOff>114300</xdr:colOff>
      <xdr:row>193</xdr:row>
      <xdr:rowOff>0</xdr:rowOff>
    </xdr:to>
    <xdr:sp macro="" textlink="">
      <xdr:nvSpPr>
        <xdr:cNvPr id="66705238" name="Text Box 577"/>
        <xdr:cNvSpPr txBox="1">
          <a:spLocks noChangeArrowheads="1"/>
        </xdr:cNvSpPr>
      </xdr:nvSpPr>
      <xdr:spPr bwMode="auto">
        <a:xfrm>
          <a:off x="4391025" y="38052375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193</xdr:row>
      <xdr:rowOff>0</xdr:rowOff>
    </xdr:from>
    <xdr:to>
      <xdr:col>6</xdr:col>
      <xdr:colOff>571500</xdr:colOff>
      <xdr:row>196</xdr:row>
      <xdr:rowOff>66675</xdr:rowOff>
    </xdr:to>
    <xdr:sp macro="" textlink="">
      <xdr:nvSpPr>
        <xdr:cNvPr id="66705239" name="Text Box 578"/>
        <xdr:cNvSpPr txBox="1">
          <a:spLocks noChangeArrowheads="1"/>
        </xdr:cNvSpPr>
      </xdr:nvSpPr>
      <xdr:spPr bwMode="auto">
        <a:xfrm>
          <a:off x="6257925" y="38052375"/>
          <a:ext cx="5715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193</xdr:row>
      <xdr:rowOff>0</xdr:rowOff>
    </xdr:from>
    <xdr:to>
      <xdr:col>7</xdr:col>
      <xdr:colOff>95250</xdr:colOff>
      <xdr:row>196</xdr:row>
      <xdr:rowOff>38100</xdr:rowOff>
    </xdr:to>
    <xdr:sp macro="" textlink="">
      <xdr:nvSpPr>
        <xdr:cNvPr id="66705240" name="Text Box 579"/>
        <xdr:cNvSpPr txBox="1">
          <a:spLocks noChangeArrowheads="1"/>
        </xdr:cNvSpPr>
      </xdr:nvSpPr>
      <xdr:spPr bwMode="auto">
        <a:xfrm>
          <a:off x="6257925" y="38052375"/>
          <a:ext cx="6762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193</xdr:row>
      <xdr:rowOff>0</xdr:rowOff>
    </xdr:from>
    <xdr:to>
      <xdr:col>7</xdr:col>
      <xdr:colOff>19050</xdr:colOff>
      <xdr:row>193</xdr:row>
      <xdr:rowOff>0</xdr:rowOff>
    </xdr:to>
    <xdr:sp macro="" textlink="">
      <xdr:nvSpPr>
        <xdr:cNvPr id="66705241" name="Text Box 580"/>
        <xdr:cNvSpPr txBox="1">
          <a:spLocks noChangeArrowheads="1"/>
        </xdr:cNvSpPr>
      </xdr:nvSpPr>
      <xdr:spPr bwMode="auto">
        <a:xfrm>
          <a:off x="6257925" y="38052375"/>
          <a:ext cx="600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9525</xdr:colOff>
      <xdr:row>193</xdr:row>
      <xdr:rowOff>0</xdr:rowOff>
    </xdr:from>
    <xdr:to>
      <xdr:col>5</xdr:col>
      <xdr:colOff>19050</xdr:colOff>
      <xdr:row>193</xdr:row>
      <xdr:rowOff>0</xdr:rowOff>
    </xdr:to>
    <xdr:graphicFrame macro="">
      <xdr:nvGraphicFramePr>
        <xdr:cNvPr id="66705242" name="Диаграма 58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3"/>
        </a:graphicData>
      </a:graphic>
    </xdr:graphicFrame>
    <xdr:clientData/>
  </xdr:twoCellAnchor>
  <xdr:twoCellAnchor>
    <xdr:from>
      <xdr:col>5</xdr:col>
      <xdr:colOff>171450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5243" name="Диаграма 58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4"/>
        </a:graphicData>
      </a:graphic>
    </xdr:graphicFrame>
    <xdr:clientData/>
  </xdr:twoCellAnchor>
  <xdr:twoCellAnchor>
    <xdr:from>
      <xdr:col>6</xdr:col>
      <xdr:colOff>0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5244" name="Диаграма 58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5"/>
        </a:graphicData>
      </a:graphic>
    </xdr:graphicFrame>
    <xdr:clientData/>
  </xdr:twoCellAnchor>
  <xdr:twoCellAnchor>
    <xdr:from>
      <xdr:col>6</xdr:col>
      <xdr:colOff>0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5245" name="Диаграма 58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6"/>
        </a:graphicData>
      </a:graphic>
    </xdr:graphicFrame>
    <xdr:clientData/>
  </xdr:twoCellAnchor>
  <xdr:twoCellAnchor>
    <xdr:from>
      <xdr:col>6</xdr:col>
      <xdr:colOff>0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5246" name="Диаграма 58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7"/>
        </a:graphicData>
      </a:graphic>
    </xdr:graphicFrame>
    <xdr:clientData/>
  </xdr:twoCellAnchor>
  <xdr:twoCellAnchor>
    <xdr:from>
      <xdr:col>6</xdr:col>
      <xdr:colOff>0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5247" name="Диаграма 58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8"/>
        </a:graphicData>
      </a:graphic>
    </xdr:graphicFrame>
    <xdr:clientData/>
  </xdr:twoCellAnchor>
  <xdr:twoCellAnchor>
    <xdr:from>
      <xdr:col>6</xdr:col>
      <xdr:colOff>0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5248" name="Диаграма 58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9"/>
        </a:graphicData>
      </a:graphic>
    </xdr:graphicFrame>
    <xdr:clientData/>
  </xdr:twoCellAnchor>
  <xdr:twoCellAnchor>
    <xdr:from>
      <xdr:col>6</xdr:col>
      <xdr:colOff>0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5249" name="Диаграма 58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0"/>
        </a:graphicData>
      </a:graphic>
    </xdr:graphicFrame>
    <xdr:clientData/>
  </xdr:twoCellAnchor>
  <xdr:twoCellAnchor>
    <xdr:from>
      <xdr:col>6</xdr:col>
      <xdr:colOff>0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5250" name="Диаграма 58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1"/>
        </a:graphicData>
      </a:graphic>
    </xdr:graphicFrame>
    <xdr:clientData/>
  </xdr:twoCellAnchor>
  <xdr:twoCellAnchor>
    <xdr:from>
      <xdr:col>6</xdr:col>
      <xdr:colOff>0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5251" name="Диаграма 59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2"/>
        </a:graphicData>
      </a:graphic>
    </xdr:graphicFrame>
    <xdr:clientData/>
  </xdr:twoCellAnchor>
  <xdr:twoCellAnchor>
    <xdr:from>
      <xdr:col>6</xdr:col>
      <xdr:colOff>0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5252" name="Диаграма 59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3"/>
        </a:graphicData>
      </a:graphic>
    </xdr:graphicFrame>
    <xdr:clientData/>
  </xdr:twoCellAnchor>
  <xdr:twoCellAnchor>
    <xdr:from>
      <xdr:col>6</xdr:col>
      <xdr:colOff>0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5253" name="Диаграма 59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4"/>
        </a:graphicData>
      </a:graphic>
    </xdr:graphicFrame>
    <xdr:clientData/>
  </xdr:twoCellAnchor>
  <xdr:twoCellAnchor editAs="oneCell">
    <xdr:from>
      <xdr:col>3</xdr:col>
      <xdr:colOff>581025</xdr:colOff>
      <xdr:row>193</xdr:row>
      <xdr:rowOff>0</xdr:rowOff>
    </xdr:from>
    <xdr:to>
      <xdr:col>4</xdr:col>
      <xdr:colOff>495300</xdr:colOff>
      <xdr:row>193</xdr:row>
      <xdr:rowOff>0</xdr:rowOff>
    </xdr:to>
    <xdr:sp macro="" textlink="">
      <xdr:nvSpPr>
        <xdr:cNvPr id="1617" name="Text Box 593"/>
        <xdr:cNvSpPr txBox="1">
          <a:spLocks noChangeArrowheads="1"/>
        </xdr:cNvSpPr>
      </xdr:nvSpPr>
      <xdr:spPr bwMode="auto">
        <a:xfrm>
          <a:off x="4438650" y="28546425"/>
          <a:ext cx="695325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bg-BG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</xdr:txBody>
    </xdr:sp>
    <xdr:clientData/>
  </xdr:twoCellAnchor>
  <xdr:oneCellAnchor>
    <xdr:from>
      <xdr:col>6</xdr:col>
      <xdr:colOff>0</xdr:colOff>
      <xdr:row>196</xdr:row>
      <xdr:rowOff>152400</xdr:rowOff>
    </xdr:from>
    <xdr:ext cx="47001" cy="141001"/>
    <xdr:sp macro="" textlink="">
      <xdr:nvSpPr>
        <xdr:cNvPr id="1618" name="Text Box 594"/>
        <xdr:cNvSpPr txBox="1">
          <a:spLocks noChangeArrowheads="1"/>
        </xdr:cNvSpPr>
      </xdr:nvSpPr>
      <xdr:spPr bwMode="auto">
        <a:xfrm>
          <a:off x="6257925" y="38528625"/>
          <a:ext cx="47001" cy="141001"/>
        </a:xfrm>
        <a:prstGeom prst="rect">
          <a:avLst/>
        </a:prstGeom>
        <a:noFill/>
        <a:ln>
          <a:noFill/>
        </a:ln>
        <a:extLst/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bg-B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twoCellAnchor editAs="oneCell">
    <xdr:from>
      <xdr:col>2</xdr:col>
      <xdr:colOff>942975</xdr:colOff>
      <xdr:row>193</xdr:row>
      <xdr:rowOff>0</xdr:rowOff>
    </xdr:from>
    <xdr:to>
      <xdr:col>2</xdr:col>
      <xdr:colOff>1419225</xdr:colOff>
      <xdr:row>193</xdr:row>
      <xdr:rowOff>0</xdr:rowOff>
    </xdr:to>
    <xdr:sp macro="" textlink="">
      <xdr:nvSpPr>
        <xdr:cNvPr id="66705256" name="Text Box 595"/>
        <xdr:cNvSpPr txBox="1">
          <a:spLocks noChangeArrowheads="1"/>
        </xdr:cNvSpPr>
      </xdr:nvSpPr>
      <xdr:spPr bwMode="auto">
        <a:xfrm>
          <a:off x="1314450" y="38052375"/>
          <a:ext cx="4762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1876425</xdr:colOff>
      <xdr:row>193</xdr:row>
      <xdr:rowOff>0</xdr:rowOff>
    </xdr:from>
    <xdr:to>
      <xdr:col>2</xdr:col>
      <xdr:colOff>2505075</xdr:colOff>
      <xdr:row>193</xdr:row>
      <xdr:rowOff>0</xdr:rowOff>
    </xdr:to>
    <xdr:sp macro="" textlink="">
      <xdr:nvSpPr>
        <xdr:cNvPr id="66705257" name="Text Box 596"/>
        <xdr:cNvSpPr txBox="1">
          <a:spLocks noChangeArrowheads="1"/>
        </xdr:cNvSpPr>
      </xdr:nvSpPr>
      <xdr:spPr bwMode="auto">
        <a:xfrm>
          <a:off x="2247900" y="38052375"/>
          <a:ext cx="6286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609600</xdr:colOff>
      <xdr:row>197</xdr:row>
      <xdr:rowOff>0</xdr:rowOff>
    </xdr:from>
    <xdr:to>
      <xdr:col>3</xdr:col>
      <xdr:colOff>685800</xdr:colOff>
      <xdr:row>198</xdr:row>
      <xdr:rowOff>38100</xdr:rowOff>
    </xdr:to>
    <xdr:sp macro="" textlink="">
      <xdr:nvSpPr>
        <xdr:cNvPr id="66705258" name="Text Box 597"/>
        <xdr:cNvSpPr txBox="1">
          <a:spLocks noChangeArrowheads="1"/>
        </xdr:cNvSpPr>
      </xdr:nvSpPr>
      <xdr:spPr bwMode="auto">
        <a:xfrm>
          <a:off x="4410075" y="38538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197</xdr:row>
      <xdr:rowOff>0</xdr:rowOff>
    </xdr:from>
    <xdr:to>
      <xdr:col>6</xdr:col>
      <xdr:colOff>76200</xdr:colOff>
      <xdr:row>198</xdr:row>
      <xdr:rowOff>38100</xdr:rowOff>
    </xdr:to>
    <xdr:sp macro="" textlink="">
      <xdr:nvSpPr>
        <xdr:cNvPr id="66705259" name="Text Box 598"/>
        <xdr:cNvSpPr txBox="1">
          <a:spLocks noChangeArrowheads="1"/>
        </xdr:cNvSpPr>
      </xdr:nvSpPr>
      <xdr:spPr bwMode="auto">
        <a:xfrm>
          <a:off x="6257925" y="38538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197</xdr:row>
      <xdr:rowOff>0</xdr:rowOff>
    </xdr:from>
    <xdr:to>
      <xdr:col>6</xdr:col>
      <xdr:colOff>76200</xdr:colOff>
      <xdr:row>198</xdr:row>
      <xdr:rowOff>38100</xdr:rowOff>
    </xdr:to>
    <xdr:sp macro="" textlink="">
      <xdr:nvSpPr>
        <xdr:cNvPr id="66705260" name="Text Box 599"/>
        <xdr:cNvSpPr txBox="1">
          <a:spLocks noChangeArrowheads="1"/>
        </xdr:cNvSpPr>
      </xdr:nvSpPr>
      <xdr:spPr bwMode="auto">
        <a:xfrm>
          <a:off x="6257925" y="38538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197</xdr:row>
      <xdr:rowOff>0</xdr:rowOff>
    </xdr:from>
    <xdr:to>
      <xdr:col>6</xdr:col>
      <xdr:colOff>76200</xdr:colOff>
      <xdr:row>198</xdr:row>
      <xdr:rowOff>38100</xdr:rowOff>
    </xdr:to>
    <xdr:sp macro="" textlink="">
      <xdr:nvSpPr>
        <xdr:cNvPr id="66705261" name="Text Box 600"/>
        <xdr:cNvSpPr txBox="1">
          <a:spLocks noChangeArrowheads="1"/>
        </xdr:cNvSpPr>
      </xdr:nvSpPr>
      <xdr:spPr bwMode="auto">
        <a:xfrm>
          <a:off x="6257925" y="38538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5262" name="Диаграма 60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5"/>
        </a:graphicData>
      </a:graphic>
    </xdr:graphicFrame>
    <xdr:clientData/>
  </xdr:twoCellAnchor>
  <xdr:twoCellAnchor>
    <xdr:from>
      <xdr:col>6</xdr:col>
      <xdr:colOff>0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5263" name="Диаграма 60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6"/>
        </a:graphicData>
      </a:graphic>
    </xdr:graphicFrame>
    <xdr:clientData/>
  </xdr:twoCellAnchor>
  <xdr:twoCellAnchor>
    <xdr:from>
      <xdr:col>6</xdr:col>
      <xdr:colOff>0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5264" name="Диаграма 60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7"/>
        </a:graphicData>
      </a:graphic>
    </xdr:graphicFrame>
    <xdr:clientData/>
  </xdr:twoCellAnchor>
  <xdr:twoCellAnchor>
    <xdr:from>
      <xdr:col>6</xdr:col>
      <xdr:colOff>0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5265" name="Диаграма 60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8"/>
        </a:graphicData>
      </a:graphic>
    </xdr:graphicFrame>
    <xdr:clientData/>
  </xdr:twoCellAnchor>
  <xdr:twoCellAnchor>
    <xdr:from>
      <xdr:col>6</xdr:col>
      <xdr:colOff>0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5266" name="Диаграма 60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9"/>
        </a:graphicData>
      </a:graphic>
    </xdr:graphicFrame>
    <xdr:clientData/>
  </xdr:twoCellAnchor>
  <xdr:twoCellAnchor>
    <xdr:from>
      <xdr:col>6</xdr:col>
      <xdr:colOff>0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5267" name="Диаграма 60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0"/>
        </a:graphicData>
      </a:graphic>
    </xdr:graphicFrame>
    <xdr:clientData/>
  </xdr:twoCellAnchor>
  <xdr:twoCellAnchor>
    <xdr:from>
      <xdr:col>6</xdr:col>
      <xdr:colOff>0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5268" name="Диаграма 60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1"/>
        </a:graphicData>
      </a:graphic>
    </xdr:graphicFrame>
    <xdr:clientData/>
  </xdr:twoCellAnchor>
  <xdr:twoCellAnchor>
    <xdr:from>
      <xdr:col>6</xdr:col>
      <xdr:colOff>0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5269" name="Диаграма 60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2"/>
        </a:graphicData>
      </a:graphic>
    </xdr:graphicFrame>
    <xdr:clientData/>
  </xdr:twoCellAnchor>
  <xdr:twoCellAnchor>
    <xdr:from>
      <xdr:col>6</xdr:col>
      <xdr:colOff>0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5270" name="Диаграма 60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3"/>
        </a:graphicData>
      </a:graphic>
    </xdr:graphicFrame>
    <xdr:clientData/>
  </xdr:twoCellAnchor>
  <xdr:twoCellAnchor>
    <xdr:from>
      <xdr:col>6</xdr:col>
      <xdr:colOff>0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5271" name="Диаграма 6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4"/>
        </a:graphicData>
      </a:graphic>
    </xdr:graphicFrame>
    <xdr:clientData/>
  </xdr:twoCellAnchor>
  <xdr:twoCellAnchor editAs="oneCell">
    <xdr:from>
      <xdr:col>3</xdr:col>
      <xdr:colOff>581025</xdr:colOff>
      <xdr:row>193</xdr:row>
      <xdr:rowOff>0</xdr:rowOff>
    </xdr:from>
    <xdr:to>
      <xdr:col>4</xdr:col>
      <xdr:colOff>495300</xdr:colOff>
      <xdr:row>193</xdr:row>
      <xdr:rowOff>0</xdr:rowOff>
    </xdr:to>
    <xdr:sp macro="" textlink="">
      <xdr:nvSpPr>
        <xdr:cNvPr id="1635" name="Text Box 611"/>
        <xdr:cNvSpPr txBox="1">
          <a:spLocks noChangeArrowheads="1"/>
        </xdr:cNvSpPr>
      </xdr:nvSpPr>
      <xdr:spPr bwMode="auto">
        <a:xfrm>
          <a:off x="4438650" y="28546425"/>
          <a:ext cx="695325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bg-BG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</xdr:txBody>
    </xdr:sp>
    <xdr:clientData/>
  </xdr:twoCellAnchor>
  <xdr:oneCellAnchor>
    <xdr:from>
      <xdr:col>6</xdr:col>
      <xdr:colOff>0</xdr:colOff>
      <xdr:row>196</xdr:row>
      <xdr:rowOff>152400</xdr:rowOff>
    </xdr:from>
    <xdr:ext cx="47001" cy="141001"/>
    <xdr:sp macro="" textlink="">
      <xdr:nvSpPr>
        <xdr:cNvPr id="1636" name="Text Box 612"/>
        <xdr:cNvSpPr txBox="1">
          <a:spLocks noChangeArrowheads="1"/>
        </xdr:cNvSpPr>
      </xdr:nvSpPr>
      <xdr:spPr bwMode="auto">
        <a:xfrm>
          <a:off x="6257925" y="38528625"/>
          <a:ext cx="47001" cy="141001"/>
        </a:xfrm>
        <a:prstGeom prst="rect">
          <a:avLst/>
        </a:prstGeom>
        <a:noFill/>
        <a:ln>
          <a:noFill/>
        </a:ln>
        <a:extLst/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bg-B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twoCellAnchor editAs="oneCell">
    <xdr:from>
      <xdr:col>2</xdr:col>
      <xdr:colOff>942975</xdr:colOff>
      <xdr:row>193</xdr:row>
      <xdr:rowOff>0</xdr:rowOff>
    </xdr:from>
    <xdr:to>
      <xdr:col>2</xdr:col>
      <xdr:colOff>1419225</xdr:colOff>
      <xdr:row>193</xdr:row>
      <xdr:rowOff>0</xdr:rowOff>
    </xdr:to>
    <xdr:sp macro="" textlink="">
      <xdr:nvSpPr>
        <xdr:cNvPr id="66705274" name="Text Box 613"/>
        <xdr:cNvSpPr txBox="1">
          <a:spLocks noChangeArrowheads="1"/>
        </xdr:cNvSpPr>
      </xdr:nvSpPr>
      <xdr:spPr bwMode="auto">
        <a:xfrm>
          <a:off x="1314450" y="38052375"/>
          <a:ext cx="4762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1876425</xdr:colOff>
      <xdr:row>193</xdr:row>
      <xdr:rowOff>0</xdr:rowOff>
    </xdr:from>
    <xdr:to>
      <xdr:col>2</xdr:col>
      <xdr:colOff>2505075</xdr:colOff>
      <xdr:row>193</xdr:row>
      <xdr:rowOff>0</xdr:rowOff>
    </xdr:to>
    <xdr:sp macro="" textlink="">
      <xdr:nvSpPr>
        <xdr:cNvPr id="66705275" name="Text Box 614"/>
        <xdr:cNvSpPr txBox="1">
          <a:spLocks noChangeArrowheads="1"/>
        </xdr:cNvSpPr>
      </xdr:nvSpPr>
      <xdr:spPr bwMode="auto">
        <a:xfrm>
          <a:off x="2247900" y="38052375"/>
          <a:ext cx="6286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609600</xdr:colOff>
      <xdr:row>197</xdr:row>
      <xdr:rowOff>0</xdr:rowOff>
    </xdr:from>
    <xdr:to>
      <xdr:col>3</xdr:col>
      <xdr:colOff>685800</xdr:colOff>
      <xdr:row>198</xdr:row>
      <xdr:rowOff>38100</xdr:rowOff>
    </xdr:to>
    <xdr:sp macro="" textlink="">
      <xdr:nvSpPr>
        <xdr:cNvPr id="66705276" name="Text Box 615"/>
        <xdr:cNvSpPr txBox="1">
          <a:spLocks noChangeArrowheads="1"/>
        </xdr:cNvSpPr>
      </xdr:nvSpPr>
      <xdr:spPr bwMode="auto">
        <a:xfrm>
          <a:off x="4410075" y="38538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197</xdr:row>
      <xdr:rowOff>0</xdr:rowOff>
    </xdr:from>
    <xdr:to>
      <xdr:col>6</xdr:col>
      <xdr:colOff>76200</xdr:colOff>
      <xdr:row>198</xdr:row>
      <xdr:rowOff>38100</xdr:rowOff>
    </xdr:to>
    <xdr:sp macro="" textlink="">
      <xdr:nvSpPr>
        <xdr:cNvPr id="66705277" name="Text Box 616"/>
        <xdr:cNvSpPr txBox="1">
          <a:spLocks noChangeArrowheads="1"/>
        </xdr:cNvSpPr>
      </xdr:nvSpPr>
      <xdr:spPr bwMode="auto">
        <a:xfrm>
          <a:off x="6257925" y="38538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197</xdr:row>
      <xdr:rowOff>0</xdr:rowOff>
    </xdr:from>
    <xdr:to>
      <xdr:col>6</xdr:col>
      <xdr:colOff>76200</xdr:colOff>
      <xdr:row>198</xdr:row>
      <xdr:rowOff>38100</xdr:rowOff>
    </xdr:to>
    <xdr:sp macro="" textlink="">
      <xdr:nvSpPr>
        <xdr:cNvPr id="66705278" name="Text Box 617"/>
        <xdr:cNvSpPr txBox="1">
          <a:spLocks noChangeArrowheads="1"/>
        </xdr:cNvSpPr>
      </xdr:nvSpPr>
      <xdr:spPr bwMode="auto">
        <a:xfrm>
          <a:off x="6257925" y="38538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197</xdr:row>
      <xdr:rowOff>0</xdr:rowOff>
    </xdr:from>
    <xdr:to>
      <xdr:col>6</xdr:col>
      <xdr:colOff>76200</xdr:colOff>
      <xdr:row>198</xdr:row>
      <xdr:rowOff>38100</xdr:rowOff>
    </xdr:to>
    <xdr:sp macro="" textlink="">
      <xdr:nvSpPr>
        <xdr:cNvPr id="66705279" name="Text Box 618"/>
        <xdr:cNvSpPr txBox="1">
          <a:spLocks noChangeArrowheads="1"/>
        </xdr:cNvSpPr>
      </xdr:nvSpPr>
      <xdr:spPr bwMode="auto">
        <a:xfrm>
          <a:off x="6257925" y="38538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5280" name="Диаграма 6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5"/>
        </a:graphicData>
      </a:graphic>
    </xdr:graphicFrame>
    <xdr:clientData/>
  </xdr:twoCellAnchor>
  <xdr:twoCellAnchor>
    <xdr:from>
      <xdr:col>6</xdr:col>
      <xdr:colOff>0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5281" name="Диаграма 62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6"/>
        </a:graphicData>
      </a:graphic>
    </xdr:graphicFrame>
    <xdr:clientData/>
  </xdr:twoCellAnchor>
  <xdr:twoCellAnchor>
    <xdr:from>
      <xdr:col>6</xdr:col>
      <xdr:colOff>0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5282" name="Диаграма 6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7"/>
        </a:graphicData>
      </a:graphic>
    </xdr:graphicFrame>
    <xdr:clientData/>
  </xdr:twoCellAnchor>
  <xdr:twoCellAnchor>
    <xdr:from>
      <xdr:col>6</xdr:col>
      <xdr:colOff>0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5283" name="Диаграма 6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8"/>
        </a:graphicData>
      </a:graphic>
    </xdr:graphicFrame>
    <xdr:clientData/>
  </xdr:twoCellAnchor>
  <xdr:twoCellAnchor>
    <xdr:from>
      <xdr:col>6</xdr:col>
      <xdr:colOff>0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5284" name="Диаграма 62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9"/>
        </a:graphicData>
      </a:graphic>
    </xdr:graphicFrame>
    <xdr:clientData/>
  </xdr:twoCellAnchor>
  <xdr:twoCellAnchor>
    <xdr:from>
      <xdr:col>6</xdr:col>
      <xdr:colOff>0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5285" name="Диаграма 62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0"/>
        </a:graphicData>
      </a:graphic>
    </xdr:graphicFrame>
    <xdr:clientData/>
  </xdr:twoCellAnchor>
  <xdr:twoCellAnchor>
    <xdr:from>
      <xdr:col>6</xdr:col>
      <xdr:colOff>0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5286" name="Диаграма 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1"/>
        </a:graphicData>
      </a:graphic>
    </xdr:graphicFrame>
    <xdr:clientData/>
  </xdr:twoCellAnchor>
  <xdr:twoCellAnchor>
    <xdr:from>
      <xdr:col>6</xdr:col>
      <xdr:colOff>0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5287" name="Диаграма 6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2"/>
        </a:graphicData>
      </a:graphic>
    </xdr:graphicFrame>
    <xdr:clientData/>
  </xdr:twoCellAnchor>
  <xdr:twoCellAnchor>
    <xdr:from>
      <xdr:col>6</xdr:col>
      <xdr:colOff>0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5288" name="Диаграма 6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3"/>
        </a:graphicData>
      </a:graphic>
    </xdr:graphicFrame>
    <xdr:clientData/>
  </xdr:twoCellAnchor>
  <xdr:twoCellAnchor>
    <xdr:from>
      <xdr:col>6</xdr:col>
      <xdr:colOff>0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5289" name="Диаграма 62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4"/>
        </a:graphicData>
      </a:graphic>
    </xdr:graphicFrame>
    <xdr:clientData/>
  </xdr:twoCellAnchor>
  <xdr:twoCellAnchor editAs="oneCell">
    <xdr:from>
      <xdr:col>3</xdr:col>
      <xdr:colOff>581025</xdr:colOff>
      <xdr:row>193</xdr:row>
      <xdr:rowOff>0</xdr:rowOff>
    </xdr:from>
    <xdr:to>
      <xdr:col>4</xdr:col>
      <xdr:colOff>495300</xdr:colOff>
      <xdr:row>193</xdr:row>
      <xdr:rowOff>0</xdr:rowOff>
    </xdr:to>
    <xdr:sp macro="" textlink="">
      <xdr:nvSpPr>
        <xdr:cNvPr id="1653" name="Text Box 629"/>
        <xdr:cNvSpPr txBox="1">
          <a:spLocks noChangeArrowheads="1"/>
        </xdr:cNvSpPr>
      </xdr:nvSpPr>
      <xdr:spPr bwMode="auto">
        <a:xfrm>
          <a:off x="4438650" y="28546425"/>
          <a:ext cx="695325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bg-BG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</xdr:txBody>
    </xdr:sp>
    <xdr:clientData/>
  </xdr:twoCellAnchor>
  <xdr:oneCellAnchor>
    <xdr:from>
      <xdr:col>6</xdr:col>
      <xdr:colOff>0</xdr:colOff>
      <xdr:row>196</xdr:row>
      <xdr:rowOff>152400</xdr:rowOff>
    </xdr:from>
    <xdr:ext cx="47001" cy="141001"/>
    <xdr:sp macro="" textlink="">
      <xdr:nvSpPr>
        <xdr:cNvPr id="1654" name="Text Box 630"/>
        <xdr:cNvSpPr txBox="1">
          <a:spLocks noChangeArrowheads="1"/>
        </xdr:cNvSpPr>
      </xdr:nvSpPr>
      <xdr:spPr bwMode="auto">
        <a:xfrm>
          <a:off x="6257925" y="38528625"/>
          <a:ext cx="47001" cy="141001"/>
        </a:xfrm>
        <a:prstGeom prst="rect">
          <a:avLst/>
        </a:prstGeom>
        <a:noFill/>
        <a:ln>
          <a:noFill/>
        </a:ln>
        <a:extLst/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bg-B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twoCellAnchor editAs="oneCell">
    <xdr:from>
      <xdr:col>2</xdr:col>
      <xdr:colOff>942975</xdr:colOff>
      <xdr:row>193</xdr:row>
      <xdr:rowOff>0</xdr:rowOff>
    </xdr:from>
    <xdr:to>
      <xdr:col>2</xdr:col>
      <xdr:colOff>1419225</xdr:colOff>
      <xdr:row>193</xdr:row>
      <xdr:rowOff>0</xdr:rowOff>
    </xdr:to>
    <xdr:sp macro="" textlink="">
      <xdr:nvSpPr>
        <xdr:cNvPr id="66705292" name="Text Box 631"/>
        <xdr:cNvSpPr txBox="1">
          <a:spLocks noChangeArrowheads="1"/>
        </xdr:cNvSpPr>
      </xdr:nvSpPr>
      <xdr:spPr bwMode="auto">
        <a:xfrm>
          <a:off x="1314450" y="38052375"/>
          <a:ext cx="4762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1876425</xdr:colOff>
      <xdr:row>193</xdr:row>
      <xdr:rowOff>0</xdr:rowOff>
    </xdr:from>
    <xdr:to>
      <xdr:col>2</xdr:col>
      <xdr:colOff>2505075</xdr:colOff>
      <xdr:row>193</xdr:row>
      <xdr:rowOff>0</xdr:rowOff>
    </xdr:to>
    <xdr:sp macro="" textlink="">
      <xdr:nvSpPr>
        <xdr:cNvPr id="66705293" name="Text Box 632"/>
        <xdr:cNvSpPr txBox="1">
          <a:spLocks noChangeArrowheads="1"/>
        </xdr:cNvSpPr>
      </xdr:nvSpPr>
      <xdr:spPr bwMode="auto">
        <a:xfrm>
          <a:off x="2247900" y="38052375"/>
          <a:ext cx="6286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609600</xdr:colOff>
      <xdr:row>197</xdr:row>
      <xdr:rowOff>0</xdr:rowOff>
    </xdr:from>
    <xdr:to>
      <xdr:col>3</xdr:col>
      <xdr:colOff>685800</xdr:colOff>
      <xdr:row>198</xdr:row>
      <xdr:rowOff>38100</xdr:rowOff>
    </xdr:to>
    <xdr:sp macro="" textlink="">
      <xdr:nvSpPr>
        <xdr:cNvPr id="66705294" name="Text Box 633"/>
        <xdr:cNvSpPr txBox="1">
          <a:spLocks noChangeArrowheads="1"/>
        </xdr:cNvSpPr>
      </xdr:nvSpPr>
      <xdr:spPr bwMode="auto">
        <a:xfrm>
          <a:off x="4410075" y="38538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197</xdr:row>
      <xdr:rowOff>0</xdr:rowOff>
    </xdr:from>
    <xdr:to>
      <xdr:col>6</xdr:col>
      <xdr:colOff>76200</xdr:colOff>
      <xdr:row>198</xdr:row>
      <xdr:rowOff>38100</xdr:rowOff>
    </xdr:to>
    <xdr:sp macro="" textlink="">
      <xdr:nvSpPr>
        <xdr:cNvPr id="66705295" name="Text Box 634"/>
        <xdr:cNvSpPr txBox="1">
          <a:spLocks noChangeArrowheads="1"/>
        </xdr:cNvSpPr>
      </xdr:nvSpPr>
      <xdr:spPr bwMode="auto">
        <a:xfrm>
          <a:off x="6257925" y="38538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197</xdr:row>
      <xdr:rowOff>0</xdr:rowOff>
    </xdr:from>
    <xdr:to>
      <xdr:col>6</xdr:col>
      <xdr:colOff>76200</xdr:colOff>
      <xdr:row>198</xdr:row>
      <xdr:rowOff>38100</xdr:rowOff>
    </xdr:to>
    <xdr:sp macro="" textlink="">
      <xdr:nvSpPr>
        <xdr:cNvPr id="66705296" name="Text Box 635"/>
        <xdr:cNvSpPr txBox="1">
          <a:spLocks noChangeArrowheads="1"/>
        </xdr:cNvSpPr>
      </xdr:nvSpPr>
      <xdr:spPr bwMode="auto">
        <a:xfrm>
          <a:off x="6257925" y="38538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197</xdr:row>
      <xdr:rowOff>0</xdr:rowOff>
    </xdr:from>
    <xdr:to>
      <xdr:col>6</xdr:col>
      <xdr:colOff>76200</xdr:colOff>
      <xdr:row>198</xdr:row>
      <xdr:rowOff>38100</xdr:rowOff>
    </xdr:to>
    <xdr:sp macro="" textlink="">
      <xdr:nvSpPr>
        <xdr:cNvPr id="66705297" name="Text Box 636"/>
        <xdr:cNvSpPr txBox="1">
          <a:spLocks noChangeArrowheads="1"/>
        </xdr:cNvSpPr>
      </xdr:nvSpPr>
      <xdr:spPr bwMode="auto">
        <a:xfrm>
          <a:off x="6257925" y="38538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6</xdr:col>
      <xdr:colOff>0</xdr:colOff>
      <xdr:row>196</xdr:row>
      <xdr:rowOff>152400</xdr:rowOff>
    </xdr:from>
    <xdr:ext cx="47001" cy="141001"/>
    <xdr:sp macro="" textlink="">
      <xdr:nvSpPr>
        <xdr:cNvPr id="1661" name="Text Box 637"/>
        <xdr:cNvSpPr txBox="1">
          <a:spLocks noChangeArrowheads="1"/>
        </xdr:cNvSpPr>
      </xdr:nvSpPr>
      <xdr:spPr bwMode="auto">
        <a:xfrm>
          <a:off x="6257925" y="38528625"/>
          <a:ext cx="47001" cy="141001"/>
        </a:xfrm>
        <a:prstGeom prst="rect">
          <a:avLst/>
        </a:prstGeom>
        <a:noFill/>
        <a:ln>
          <a:noFill/>
        </a:ln>
        <a:extLst/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bg-B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twoCellAnchor editAs="oneCell">
    <xdr:from>
      <xdr:col>2</xdr:col>
      <xdr:colOff>942975</xdr:colOff>
      <xdr:row>193</xdr:row>
      <xdr:rowOff>0</xdr:rowOff>
    </xdr:from>
    <xdr:to>
      <xdr:col>2</xdr:col>
      <xdr:colOff>1419225</xdr:colOff>
      <xdr:row>193</xdr:row>
      <xdr:rowOff>0</xdr:rowOff>
    </xdr:to>
    <xdr:sp macro="" textlink="">
      <xdr:nvSpPr>
        <xdr:cNvPr id="66705299" name="Text Box 638"/>
        <xdr:cNvSpPr txBox="1">
          <a:spLocks noChangeArrowheads="1"/>
        </xdr:cNvSpPr>
      </xdr:nvSpPr>
      <xdr:spPr bwMode="auto">
        <a:xfrm>
          <a:off x="1314450" y="38052375"/>
          <a:ext cx="4762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1876425</xdr:colOff>
      <xdr:row>193</xdr:row>
      <xdr:rowOff>0</xdr:rowOff>
    </xdr:from>
    <xdr:to>
      <xdr:col>2</xdr:col>
      <xdr:colOff>2505075</xdr:colOff>
      <xdr:row>193</xdr:row>
      <xdr:rowOff>0</xdr:rowOff>
    </xdr:to>
    <xdr:sp macro="" textlink="">
      <xdr:nvSpPr>
        <xdr:cNvPr id="66705300" name="Text Box 639"/>
        <xdr:cNvSpPr txBox="1">
          <a:spLocks noChangeArrowheads="1"/>
        </xdr:cNvSpPr>
      </xdr:nvSpPr>
      <xdr:spPr bwMode="auto">
        <a:xfrm>
          <a:off x="2247900" y="38052375"/>
          <a:ext cx="6286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609600</xdr:colOff>
      <xdr:row>197</xdr:row>
      <xdr:rowOff>0</xdr:rowOff>
    </xdr:from>
    <xdr:to>
      <xdr:col>3</xdr:col>
      <xdr:colOff>685800</xdr:colOff>
      <xdr:row>198</xdr:row>
      <xdr:rowOff>38100</xdr:rowOff>
    </xdr:to>
    <xdr:sp macro="" textlink="">
      <xdr:nvSpPr>
        <xdr:cNvPr id="66705301" name="Text Box 640"/>
        <xdr:cNvSpPr txBox="1">
          <a:spLocks noChangeArrowheads="1"/>
        </xdr:cNvSpPr>
      </xdr:nvSpPr>
      <xdr:spPr bwMode="auto">
        <a:xfrm>
          <a:off x="4410075" y="38538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197</xdr:row>
      <xdr:rowOff>0</xdr:rowOff>
    </xdr:from>
    <xdr:to>
      <xdr:col>6</xdr:col>
      <xdr:colOff>76200</xdr:colOff>
      <xdr:row>198</xdr:row>
      <xdr:rowOff>38100</xdr:rowOff>
    </xdr:to>
    <xdr:sp macro="" textlink="">
      <xdr:nvSpPr>
        <xdr:cNvPr id="66705302" name="Text Box 641"/>
        <xdr:cNvSpPr txBox="1">
          <a:spLocks noChangeArrowheads="1"/>
        </xdr:cNvSpPr>
      </xdr:nvSpPr>
      <xdr:spPr bwMode="auto">
        <a:xfrm>
          <a:off x="6257925" y="38538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197</xdr:row>
      <xdr:rowOff>0</xdr:rowOff>
    </xdr:from>
    <xdr:to>
      <xdr:col>6</xdr:col>
      <xdr:colOff>76200</xdr:colOff>
      <xdr:row>198</xdr:row>
      <xdr:rowOff>38100</xdr:rowOff>
    </xdr:to>
    <xdr:sp macro="" textlink="">
      <xdr:nvSpPr>
        <xdr:cNvPr id="66705303" name="Text Box 642"/>
        <xdr:cNvSpPr txBox="1">
          <a:spLocks noChangeArrowheads="1"/>
        </xdr:cNvSpPr>
      </xdr:nvSpPr>
      <xdr:spPr bwMode="auto">
        <a:xfrm>
          <a:off x="6257925" y="38538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197</xdr:row>
      <xdr:rowOff>0</xdr:rowOff>
    </xdr:from>
    <xdr:to>
      <xdr:col>6</xdr:col>
      <xdr:colOff>76200</xdr:colOff>
      <xdr:row>198</xdr:row>
      <xdr:rowOff>38100</xdr:rowOff>
    </xdr:to>
    <xdr:sp macro="" textlink="">
      <xdr:nvSpPr>
        <xdr:cNvPr id="66705304" name="Text Box 643"/>
        <xdr:cNvSpPr txBox="1">
          <a:spLocks noChangeArrowheads="1"/>
        </xdr:cNvSpPr>
      </xdr:nvSpPr>
      <xdr:spPr bwMode="auto">
        <a:xfrm>
          <a:off x="6257925" y="38538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9525</xdr:colOff>
      <xdr:row>193</xdr:row>
      <xdr:rowOff>0</xdr:rowOff>
    </xdr:from>
    <xdr:to>
      <xdr:col>6</xdr:col>
      <xdr:colOff>0</xdr:colOff>
      <xdr:row>193</xdr:row>
      <xdr:rowOff>0</xdr:rowOff>
    </xdr:to>
    <xdr:graphicFrame macro="">
      <xdr:nvGraphicFramePr>
        <xdr:cNvPr id="66705305" name="Диаграма 64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5"/>
        </a:graphicData>
      </a:graphic>
    </xdr:graphicFrame>
    <xdr:clientData/>
  </xdr:twoCellAnchor>
  <xdr:twoCellAnchor>
    <xdr:from>
      <xdr:col>6</xdr:col>
      <xdr:colOff>171450</xdr:colOff>
      <xdr:row>193</xdr:row>
      <xdr:rowOff>0</xdr:rowOff>
    </xdr:from>
    <xdr:to>
      <xdr:col>7</xdr:col>
      <xdr:colOff>0</xdr:colOff>
      <xdr:row>193</xdr:row>
      <xdr:rowOff>0</xdr:rowOff>
    </xdr:to>
    <xdr:graphicFrame macro="">
      <xdr:nvGraphicFramePr>
        <xdr:cNvPr id="66705306" name="Диаграма 64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6"/>
        </a:graphicData>
      </a:graphic>
    </xdr:graphicFrame>
    <xdr:clientData/>
  </xdr:twoCellAnchor>
  <xdr:twoCellAnchor editAs="oneCell">
    <xdr:from>
      <xdr:col>5</xdr:col>
      <xdr:colOff>581025</xdr:colOff>
      <xdr:row>193</xdr:row>
      <xdr:rowOff>0</xdr:rowOff>
    </xdr:from>
    <xdr:to>
      <xdr:col>6</xdr:col>
      <xdr:colOff>495300</xdr:colOff>
      <xdr:row>193</xdr:row>
      <xdr:rowOff>0</xdr:rowOff>
    </xdr:to>
    <xdr:sp macro="" textlink="">
      <xdr:nvSpPr>
        <xdr:cNvPr id="1670" name="Text Box 646"/>
        <xdr:cNvSpPr txBox="1">
          <a:spLocks noChangeArrowheads="1"/>
        </xdr:cNvSpPr>
      </xdr:nvSpPr>
      <xdr:spPr bwMode="auto">
        <a:xfrm>
          <a:off x="5419725" y="28546425"/>
          <a:ext cx="695325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bg-BG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</xdr:txBody>
    </xdr:sp>
    <xdr:clientData/>
  </xdr:twoCellAnchor>
  <xdr:twoCellAnchor editAs="oneCell">
    <xdr:from>
      <xdr:col>5</xdr:col>
      <xdr:colOff>581025</xdr:colOff>
      <xdr:row>193</xdr:row>
      <xdr:rowOff>0</xdr:rowOff>
    </xdr:from>
    <xdr:to>
      <xdr:col>6</xdr:col>
      <xdr:colOff>495300</xdr:colOff>
      <xdr:row>193</xdr:row>
      <xdr:rowOff>0</xdr:rowOff>
    </xdr:to>
    <xdr:sp macro="" textlink="">
      <xdr:nvSpPr>
        <xdr:cNvPr id="1671" name="Text Box 647"/>
        <xdr:cNvSpPr txBox="1">
          <a:spLocks noChangeArrowheads="1"/>
        </xdr:cNvSpPr>
      </xdr:nvSpPr>
      <xdr:spPr bwMode="auto">
        <a:xfrm>
          <a:off x="5419725" y="28546425"/>
          <a:ext cx="695325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bg-BG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</xdr:txBody>
    </xdr:sp>
    <xdr:clientData/>
  </xdr:twoCellAnchor>
  <xdr:twoCellAnchor editAs="oneCell">
    <xdr:from>
      <xdr:col>6</xdr:col>
      <xdr:colOff>704850</xdr:colOff>
      <xdr:row>193</xdr:row>
      <xdr:rowOff>0</xdr:rowOff>
    </xdr:from>
    <xdr:to>
      <xdr:col>7</xdr:col>
      <xdr:colOff>304800</xdr:colOff>
      <xdr:row>193</xdr:row>
      <xdr:rowOff>0</xdr:rowOff>
    </xdr:to>
    <xdr:sp macro="" textlink="">
      <xdr:nvSpPr>
        <xdr:cNvPr id="66705309" name="Text Box 648"/>
        <xdr:cNvSpPr txBox="1">
          <a:spLocks noChangeArrowheads="1"/>
        </xdr:cNvSpPr>
      </xdr:nvSpPr>
      <xdr:spPr bwMode="auto">
        <a:xfrm>
          <a:off x="6743700" y="38052375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197</xdr:row>
      <xdr:rowOff>0</xdr:rowOff>
    </xdr:from>
    <xdr:to>
      <xdr:col>7</xdr:col>
      <xdr:colOff>76200</xdr:colOff>
      <xdr:row>198</xdr:row>
      <xdr:rowOff>38100</xdr:rowOff>
    </xdr:to>
    <xdr:sp macro="" textlink="">
      <xdr:nvSpPr>
        <xdr:cNvPr id="66705310" name="Text Box 649"/>
        <xdr:cNvSpPr txBox="1">
          <a:spLocks noChangeArrowheads="1"/>
        </xdr:cNvSpPr>
      </xdr:nvSpPr>
      <xdr:spPr bwMode="auto">
        <a:xfrm>
          <a:off x="6743700" y="38538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590550</xdr:colOff>
      <xdr:row>193</xdr:row>
      <xdr:rowOff>0</xdr:rowOff>
    </xdr:from>
    <xdr:to>
      <xdr:col>6</xdr:col>
      <xdr:colOff>114300</xdr:colOff>
      <xdr:row>193</xdr:row>
      <xdr:rowOff>0</xdr:rowOff>
    </xdr:to>
    <xdr:sp macro="" textlink="">
      <xdr:nvSpPr>
        <xdr:cNvPr id="66705311" name="Text Box 650"/>
        <xdr:cNvSpPr txBox="1">
          <a:spLocks noChangeArrowheads="1"/>
        </xdr:cNvSpPr>
      </xdr:nvSpPr>
      <xdr:spPr bwMode="auto">
        <a:xfrm>
          <a:off x="6029325" y="38052375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581025</xdr:colOff>
      <xdr:row>193</xdr:row>
      <xdr:rowOff>0</xdr:rowOff>
    </xdr:from>
    <xdr:to>
      <xdr:col>6</xdr:col>
      <xdr:colOff>495300</xdr:colOff>
      <xdr:row>193</xdr:row>
      <xdr:rowOff>0</xdr:rowOff>
    </xdr:to>
    <xdr:sp macro="" textlink="">
      <xdr:nvSpPr>
        <xdr:cNvPr id="1675" name="Text Box 651"/>
        <xdr:cNvSpPr txBox="1">
          <a:spLocks noChangeArrowheads="1"/>
        </xdr:cNvSpPr>
      </xdr:nvSpPr>
      <xdr:spPr bwMode="auto">
        <a:xfrm>
          <a:off x="5419725" y="28546425"/>
          <a:ext cx="695325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bg-BG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</xdr:txBody>
    </xdr:sp>
    <xdr:clientData/>
  </xdr:twoCellAnchor>
  <xdr:twoCellAnchor editAs="oneCell">
    <xdr:from>
      <xdr:col>5</xdr:col>
      <xdr:colOff>581025</xdr:colOff>
      <xdr:row>193</xdr:row>
      <xdr:rowOff>0</xdr:rowOff>
    </xdr:from>
    <xdr:to>
      <xdr:col>6</xdr:col>
      <xdr:colOff>495300</xdr:colOff>
      <xdr:row>193</xdr:row>
      <xdr:rowOff>0</xdr:rowOff>
    </xdr:to>
    <xdr:sp macro="" textlink="">
      <xdr:nvSpPr>
        <xdr:cNvPr id="1676" name="Text Box 652"/>
        <xdr:cNvSpPr txBox="1">
          <a:spLocks noChangeArrowheads="1"/>
        </xdr:cNvSpPr>
      </xdr:nvSpPr>
      <xdr:spPr bwMode="auto">
        <a:xfrm>
          <a:off x="5419725" y="28546425"/>
          <a:ext cx="695325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bg-BG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</xdr:txBody>
    </xdr:sp>
    <xdr:clientData/>
  </xdr:twoCellAnchor>
  <xdr:twoCellAnchor>
    <xdr:from>
      <xdr:col>3</xdr:col>
      <xdr:colOff>171450</xdr:colOff>
      <xdr:row>193</xdr:row>
      <xdr:rowOff>0</xdr:rowOff>
    </xdr:from>
    <xdr:to>
      <xdr:col>4</xdr:col>
      <xdr:colOff>0</xdr:colOff>
      <xdr:row>193</xdr:row>
      <xdr:rowOff>0</xdr:rowOff>
    </xdr:to>
    <xdr:graphicFrame macro="">
      <xdr:nvGraphicFramePr>
        <xdr:cNvPr id="66705314" name="Диаграма 65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7"/>
        </a:graphicData>
      </a:graphic>
    </xdr:graphicFrame>
    <xdr:clientData/>
  </xdr:twoCellAnchor>
  <xdr:twoCellAnchor editAs="oneCell">
    <xdr:from>
      <xdr:col>2</xdr:col>
      <xdr:colOff>581025</xdr:colOff>
      <xdr:row>193</xdr:row>
      <xdr:rowOff>0</xdr:rowOff>
    </xdr:from>
    <xdr:to>
      <xdr:col>2</xdr:col>
      <xdr:colOff>1276350</xdr:colOff>
      <xdr:row>193</xdr:row>
      <xdr:rowOff>0</xdr:rowOff>
    </xdr:to>
    <xdr:sp macro="" textlink="">
      <xdr:nvSpPr>
        <xdr:cNvPr id="1678" name="Text Box 654"/>
        <xdr:cNvSpPr txBox="1">
          <a:spLocks noChangeArrowheads="1"/>
        </xdr:cNvSpPr>
      </xdr:nvSpPr>
      <xdr:spPr bwMode="auto">
        <a:xfrm>
          <a:off x="1009650" y="28546425"/>
          <a:ext cx="695325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bg-BG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</xdr:txBody>
    </xdr:sp>
    <xdr:clientData/>
  </xdr:twoCellAnchor>
  <xdr:twoCellAnchor editAs="oneCell">
    <xdr:from>
      <xdr:col>2</xdr:col>
      <xdr:colOff>581025</xdr:colOff>
      <xdr:row>193</xdr:row>
      <xdr:rowOff>0</xdr:rowOff>
    </xdr:from>
    <xdr:to>
      <xdr:col>2</xdr:col>
      <xdr:colOff>1276350</xdr:colOff>
      <xdr:row>193</xdr:row>
      <xdr:rowOff>0</xdr:rowOff>
    </xdr:to>
    <xdr:sp macro="" textlink="">
      <xdr:nvSpPr>
        <xdr:cNvPr id="1679" name="Text Box 655"/>
        <xdr:cNvSpPr txBox="1">
          <a:spLocks noChangeArrowheads="1"/>
        </xdr:cNvSpPr>
      </xdr:nvSpPr>
      <xdr:spPr bwMode="auto">
        <a:xfrm>
          <a:off x="1009650" y="28546425"/>
          <a:ext cx="695325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bg-BG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</xdr:txBody>
    </xdr:sp>
    <xdr:clientData/>
  </xdr:twoCellAnchor>
  <xdr:twoCellAnchor editAs="oneCell">
    <xdr:from>
      <xdr:col>3</xdr:col>
      <xdr:colOff>704850</xdr:colOff>
      <xdr:row>193</xdr:row>
      <xdr:rowOff>0</xdr:rowOff>
    </xdr:from>
    <xdr:to>
      <xdr:col>4</xdr:col>
      <xdr:colOff>228600</xdr:colOff>
      <xdr:row>193</xdr:row>
      <xdr:rowOff>0</xdr:rowOff>
    </xdr:to>
    <xdr:sp macro="" textlink="">
      <xdr:nvSpPr>
        <xdr:cNvPr id="66705317" name="Text Box 656"/>
        <xdr:cNvSpPr txBox="1">
          <a:spLocks noChangeArrowheads="1"/>
        </xdr:cNvSpPr>
      </xdr:nvSpPr>
      <xdr:spPr bwMode="auto">
        <a:xfrm>
          <a:off x="4505325" y="38052375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600075</xdr:colOff>
      <xdr:row>197</xdr:row>
      <xdr:rowOff>0</xdr:rowOff>
    </xdr:from>
    <xdr:to>
      <xdr:col>3</xdr:col>
      <xdr:colOff>676275</xdr:colOff>
      <xdr:row>198</xdr:row>
      <xdr:rowOff>38100</xdr:rowOff>
    </xdr:to>
    <xdr:sp macro="" textlink="">
      <xdr:nvSpPr>
        <xdr:cNvPr id="66705318" name="Text Box 657"/>
        <xdr:cNvSpPr txBox="1">
          <a:spLocks noChangeArrowheads="1"/>
        </xdr:cNvSpPr>
      </xdr:nvSpPr>
      <xdr:spPr bwMode="auto">
        <a:xfrm>
          <a:off x="4400550" y="38538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581025</xdr:colOff>
      <xdr:row>193</xdr:row>
      <xdr:rowOff>0</xdr:rowOff>
    </xdr:from>
    <xdr:to>
      <xdr:col>2</xdr:col>
      <xdr:colOff>1276350</xdr:colOff>
      <xdr:row>193</xdr:row>
      <xdr:rowOff>0</xdr:rowOff>
    </xdr:to>
    <xdr:sp macro="" textlink="">
      <xdr:nvSpPr>
        <xdr:cNvPr id="1682" name="Text Box 658"/>
        <xdr:cNvSpPr txBox="1">
          <a:spLocks noChangeArrowheads="1"/>
        </xdr:cNvSpPr>
      </xdr:nvSpPr>
      <xdr:spPr bwMode="auto">
        <a:xfrm>
          <a:off x="1009650" y="28546425"/>
          <a:ext cx="695325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bg-BG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</xdr:txBody>
    </xdr:sp>
    <xdr:clientData/>
  </xdr:twoCellAnchor>
  <xdr:twoCellAnchor editAs="oneCell">
    <xdr:from>
      <xdr:col>2</xdr:col>
      <xdr:colOff>581025</xdr:colOff>
      <xdr:row>193</xdr:row>
      <xdr:rowOff>0</xdr:rowOff>
    </xdr:from>
    <xdr:to>
      <xdr:col>2</xdr:col>
      <xdr:colOff>1276350</xdr:colOff>
      <xdr:row>193</xdr:row>
      <xdr:rowOff>0</xdr:rowOff>
    </xdr:to>
    <xdr:sp macro="" textlink="">
      <xdr:nvSpPr>
        <xdr:cNvPr id="1683" name="Text Box 659"/>
        <xdr:cNvSpPr txBox="1">
          <a:spLocks noChangeArrowheads="1"/>
        </xdr:cNvSpPr>
      </xdr:nvSpPr>
      <xdr:spPr bwMode="auto">
        <a:xfrm>
          <a:off x="1009650" y="28546425"/>
          <a:ext cx="695325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bg-BG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</xdr:txBody>
    </xdr:sp>
    <xdr:clientData/>
  </xdr:twoCellAnchor>
  <xdr:twoCellAnchor editAs="oneCell">
    <xdr:from>
      <xdr:col>2</xdr:col>
      <xdr:colOff>581025</xdr:colOff>
      <xdr:row>193</xdr:row>
      <xdr:rowOff>0</xdr:rowOff>
    </xdr:from>
    <xdr:to>
      <xdr:col>2</xdr:col>
      <xdr:colOff>1276350</xdr:colOff>
      <xdr:row>193</xdr:row>
      <xdr:rowOff>0</xdr:rowOff>
    </xdr:to>
    <xdr:sp macro="" textlink="">
      <xdr:nvSpPr>
        <xdr:cNvPr id="1684" name="Text Box 660"/>
        <xdr:cNvSpPr txBox="1">
          <a:spLocks noChangeArrowheads="1"/>
        </xdr:cNvSpPr>
      </xdr:nvSpPr>
      <xdr:spPr bwMode="auto">
        <a:xfrm>
          <a:off x="1009650" y="28546425"/>
          <a:ext cx="695325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bg-BG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</xdr:txBody>
    </xdr:sp>
    <xdr:clientData/>
  </xdr:twoCellAnchor>
  <xdr:twoCellAnchor editAs="oneCell">
    <xdr:from>
      <xdr:col>3</xdr:col>
      <xdr:colOff>581025</xdr:colOff>
      <xdr:row>193</xdr:row>
      <xdr:rowOff>0</xdr:rowOff>
    </xdr:from>
    <xdr:to>
      <xdr:col>4</xdr:col>
      <xdr:colOff>495300</xdr:colOff>
      <xdr:row>193</xdr:row>
      <xdr:rowOff>0</xdr:rowOff>
    </xdr:to>
    <xdr:sp macro="" textlink="">
      <xdr:nvSpPr>
        <xdr:cNvPr id="1685" name="Text Box 661"/>
        <xdr:cNvSpPr txBox="1">
          <a:spLocks noChangeArrowheads="1"/>
        </xdr:cNvSpPr>
      </xdr:nvSpPr>
      <xdr:spPr bwMode="auto">
        <a:xfrm>
          <a:off x="4438650" y="28546425"/>
          <a:ext cx="695325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bg-BG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</xdr:txBody>
    </xdr:sp>
    <xdr:clientData/>
  </xdr:twoCellAnchor>
  <xdr:twoCellAnchor editAs="oneCell">
    <xdr:from>
      <xdr:col>3</xdr:col>
      <xdr:colOff>581025</xdr:colOff>
      <xdr:row>193</xdr:row>
      <xdr:rowOff>0</xdr:rowOff>
    </xdr:from>
    <xdr:to>
      <xdr:col>4</xdr:col>
      <xdr:colOff>495300</xdr:colOff>
      <xdr:row>193</xdr:row>
      <xdr:rowOff>0</xdr:rowOff>
    </xdr:to>
    <xdr:sp macro="" textlink="">
      <xdr:nvSpPr>
        <xdr:cNvPr id="1686" name="Text Box 662"/>
        <xdr:cNvSpPr txBox="1">
          <a:spLocks noChangeArrowheads="1"/>
        </xdr:cNvSpPr>
      </xdr:nvSpPr>
      <xdr:spPr bwMode="auto">
        <a:xfrm>
          <a:off x="4438650" y="28546425"/>
          <a:ext cx="695325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bg-BG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</xdr:txBody>
    </xdr:sp>
    <xdr:clientData/>
  </xdr:twoCellAnchor>
  <xdr:twoCellAnchor editAs="oneCell">
    <xdr:from>
      <xdr:col>3</xdr:col>
      <xdr:colOff>590550</xdr:colOff>
      <xdr:row>193</xdr:row>
      <xdr:rowOff>0</xdr:rowOff>
    </xdr:from>
    <xdr:to>
      <xdr:col>4</xdr:col>
      <xdr:colOff>114300</xdr:colOff>
      <xdr:row>193</xdr:row>
      <xdr:rowOff>0</xdr:rowOff>
    </xdr:to>
    <xdr:sp macro="" textlink="">
      <xdr:nvSpPr>
        <xdr:cNvPr id="66705324" name="Text Box 663"/>
        <xdr:cNvSpPr txBox="1">
          <a:spLocks noChangeArrowheads="1"/>
        </xdr:cNvSpPr>
      </xdr:nvSpPr>
      <xdr:spPr bwMode="auto">
        <a:xfrm>
          <a:off x="4391025" y="38052375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581025</xdr:colOff>
      <xdr:row>193</xdr:row>
      <xdr:rowOff>0</xdr:rowOff>
    </xdr:from>
    <xdr:to>
      <xdr:col>4</xdr:col>
      <xdr:colOff>495300</xdr:colOff>
      <xdr:row>193</xdr:row>
      <xdr:rowOff>0</xdr:rowOff>
    </xdr:to>
    <xdr:sp macro="" textlink="">
      <xdr:nvSpPr>
        <xdr:cNvPr id="1688" name="Text Box 664"/>
        <xdr:cNvSpPr txBox="1">
          <a:spLocks noChangeArrowheads="1"/>
        </xdr:cNvSpPr>
      </xdr:nvSpPr>
      <xdr:spPr bwMode="auto">
        <a:xfrm>
          <a:off x="4438650" y="28546425"/>
          <a:ext cx="695325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bg-BG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</xdr:txBody>
    </xdr:sp>
    <xdr:clientData/>
  </xdr:twoCellAnchor>
  <xdr:twoCellAnchor editAs="oneCell">
    <xdr:from>
      <xdr:col>3</xdr:col>
      <xdr:colOff>581025</xdr:colOff>
      <xdr:row>193</xdr:row>
      <xdr:rowOff>0</xdr:rowOff>
    </xdr:from>
    <xdr:to>
      <xdr:col>4</xdr:col>
      <xdr:colOff>495300</xdr:colOff>
      <xdr:row>193</xdr:row>
      <xdr:rowOff>0</xdr:rowOff>
    </xdr:to>
    <xdr:sp macro="" textlink="">
      <xdr:nvSpPr>
        <xdr:cNvPr id="1689" name="Text Box 665"/>
        <xdr:cNvSpPr txBox="1">
          <a:spLocks noChangeArrowheads="1"/>
        </xdr:cNvSpPr>
      </xdr:nvSpPr>
      <xdr:spPr bwMode="auto">
        <a:xfrm>
          <a:off x="4438650" y="28546425"/>
          <a:ext cx="695325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bg-BG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</xdr:txBody>
    </xdr:sp>
    <xdr:clientData/>
  </xdr:twoCellAnchor>
  <xdr:twoCellAnchor>
    <xdr:from>
      <xdr:col>3</xdr:col>
      <xdr:colOff>171450</xdr:colOff>
      <xdr:row>45</xdr:row>
      <xdr:rowOff>0</xdr:rowOff>
    </xdr:from>
    <xdr:to>
      <xdr:col>4</xdr:col>
      <xdr:colOff>0</xdr:colOff>
      <xdr:row>45</xdr:row>
      <xdr:rowOff>0</xdr:rowOff>
    </xdr:to>
    <xdr:graphicFrame macro="">
      <xdr:nvGraphicFramePr>
        <xdr:cNvPr id="66705329" name="Диаграма 66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8"/>
        </a:graphicData>
      </a:graphic>
    </xdr:graphicFrame>
    <xdr:clientData/>
  </xdr:twoCellAnchor>
  <xdr:twoCellAnchor editAs="oneCell">
    <xdr:from>
      <xdr:col>2</xdr:col>
      <xdr:colOff>581025</xdr:colOff>
      <xdr:row>74</xdr:row>
      <xdr:rowOff>0</xdr:rowOff>
    </xdr:from>
    <xdr:to>
      <xdr:col>2</xdr:col>
      <xdr:colOff>1276350</xdr:colOff>
      <xdr:row>75</xdr:row>
      <xdr:rowOff>142875</xdr:rowOff>
    </xdr:to>
    <xdr:sp macro="" textlink="">
      <xdr:nvSpPr>
        <xdr:cNvPr id="1694" name="Text Box 670"/>
        <xdr:cNvSpPr txBox="1">
          <a:spLocks noChangeArrowheads="1"/>
        </xdr:cNvSpPr>
      </xdr:nvSpPr>
      <xdr:spPr bwMode="auto">
        <a:xfrm>
          <a:off x="1009650" y="5057775"/>
          <a:ext cx="695325" cy="30480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bg-BG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</xdr:txBody>
    </xdr:sp>
    <xdr:clientData/>
  </xdr:twoCellAnchor>
  <xdr:twoCellAnchor editAs="oneCell">
    <xdr:from>
      <xdr:col>2</xdr:col>
      <xdr:colOff>581025</xdr:colOff>
      <xdr:row>74</xdr:row>
      <xdr:rowOff>0</xdr:rowOff>
    </xdr:from>
    <xdr:to>
      <xdr:col>2</xdr:col>
      <xdr:colOff>1276350</xdr:colOff>
      <xdr:row>75</xdr:row>
      <xdr:rowOff>142875</xdr:rowOff>
    </xdr:to>
    <xdr:sp macro="" textlink="">
      <xdr:nvSpPr>
        <xdr:cNvPr id="1695" name="Text Box 671"/>
        <xdr:cNvSpPr txBox="1">
          <a:spLocks noChangeArrowheads="1"/>
        </xdr:cNvSpPr>
      </xdr:nvSpPr>
      <xdr:spPr bwMode="auto">
        <a:xfrm>
          <a:off x="1009650" y="5057775"/>
          <a:ext cx="695325" cy="30480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bg-BG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</xdr:txBody>
    </xdr:sp>
    <xdr:clientData/>
  </xdr:twoCellAnchor>
  <xdr:twoCellAnchor editAs="oneCell">
    <xdr:from>
      <xdr:col>2</xdr:col>
      <xdr:colOff>581025</xdr:colOff>
      <xdr:row>74</xdr:row>
      <xdr:rowOff>0</xdr:rowOff>
    </xdr:from>
    <xdr:to>
      <xdr:col>2</xdr:col>
      <xdr:colOff>1276350</xdr:colOff>
      <xdr:row>75</xdr:row>
      <xdr:rowOff>142875</xdr:rowOff>
    </xdr:to>
    <xdr:sp macro="" textlink="">
      <xdr:nvSpPr>
        <xdr:cNvPr id="1698" name="Text Box 674"/>
        <xdr:cNvSpPr txBox="1">
          <a:spLocks noChangeArrowheads="1"/>
        </xdr:cNvSpPr>
      </xdr:nvSpPr>
      <xdr:spPr bwMode="auto">
        <a:xfrm>
          <a:off x="1009650" y="5057775"/>
          <a:ext cx="695325" cy="30480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bg-BG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</xdr:txBody>
    </xdr:sp>
    <xdr:clientData/>
  </xdr:twoCellAnchor>
  <xdr:twoCellAnchor editAs="oneCell">
    <xdr:from>
      <xdr:col>2</xdr:col>
      <xdr:colOff>581025</xdr:colOff>
      <xdr:row>74</xdr:row>
      <xdr:rowOff>0</xdr:rowOff>
    </xdr:from>
    <xdr:to>
      <xdr:col>2</xdr:col>
      <xdr:colOff>1276350</xdr:colOff>
      <xdr:row>75</xdr:row>
      <xdr:rowOff>142875</xdr:rowOff>
    </xdr:to>
    <xdr:sp macro="" textlink="">
      <xdr:nvSpPr>
        <xdr:cNvPr id="1699" name="Text Box 675"/>
        <xdr:cNvSpPr txBox="1">
          <a:spLocks noChangeArrowheads="1"/>
        </xdr:cNvSpPr>
      </xdr:nvSpPr>
      <xdr:spPr bwMode="auto">
        <a:xfrm>
          <a:off x="1009650" y="5057775"/>
          <a:ext cx="695325" cy="30480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bg-BG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</xdr:txBody>
    </xdr:sp>
    <xdr:clientData/>
  </xdr:twoCellAnchor>
  <xdr:twoCellAnchor editAs="oneCell">
    <xdr:from>
      <xdr:col>2</xdr:col>
      <xdr:colOff>581025</xdr:colOff>
      <xdr:row>74</xdr:row>
      <xdr:rowOff>0</xdr:rowOff>
    </xdr:from>
    <xdr:to>
      <xdr:col>2</xdr:col>
      <xdr:colOff>1276350</xdr:colOff>
      <xdr:row>75</xdr:row>
      <xdr:rowOff>142875</xdr:rowOff>
    </xdr:to>
    <xdr:sp macro="" textlink="">
      <xdr:nvSpPr>
        <xdr:cNvPr id="1700" name="Text Box 676"/>
        <xdr:cNvSpPr txBox="1">
          <a:spLocks noChangeArrowheads="1"/>
        </xdr:cNvSpPr>
      </xdr:nvSpPr>
      <xdr:spPr bwMode="auto">
        <a:xfrm>
          <a:off x="1009650" y="5057775"/>
          <a:ext cx="695325" cy="30480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bg-BG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</xdr:txBody>
    </xdr:sp>
    <xdr:clientData/>
  </xdr:twoCellAnchor>
  <xdr:twoCellAnchor editAs="oneCell">
    <xdr:from>
      <xdr:col>2</xdr:col>
      <xdr:colOff>581025</xdr:colOff>
      <xdr:row>74</xdr:row>
      <xdr:rowOff>0</xdr:rowOff>
    </xdr:from>
    <xdr:to>
      <xdr:col>2</xdr:col>
      <xdr:colOff>1276350</xdr:colOff>
      <xdr:row>75</xdr:row>
      <xdr:rowOff>142875</xdr:rowOff>
    </xdr:to>
    <xdr:sp macro="" textlink="">
      <xdr:nvSpPr>
        <xdr:cNvPr id="1724" name="Text Box 700"/>
        <xdr:cNvSpPr txBox="1">
          <a:spLocks noChangeArrowheads="1"/>
        </xdr:cNvSpPr>
      </xdr:nvSpPr>
      <xdr:spPr bwMode="auto">
        <a:xfrm>
          <a:off x="1009650" y="5057775"/>
          <a:ext cx="695325" cy="30480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bg-BG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</xdr:txBody>
    </xdr:sp>
    <xdr:clientData/>
  </xdr:twoCellAnchor>
  <xdr:twoCellAnchor editAs="oneCell">
    <xdr:from>
      <xdr:col>2</xdr:col>
      <xdr:colOff>581025</xdr:colOff>
      <xdr:row>74</xdr:row>
      <xdr:rowOff>0</xdr:rowOff>
    </xdr:from>
    <xdr:to>
      <xdr:col>2</xdr:col>
      <xdr:colOff>1276350</xdr:colOff>
      <xdr:row>75</xdr:row>
      <xdr:rowOff>142875</xdr:rowOff>
    </xdr:to>
    <xdr:sp macro="" textlink="">
      <xdr:nvSpPr>
        <xdr:cNvPr id="1725" name="Text Box 701"/>
        <xdr:cNvSpPr txBox="1">
          <a:spLocks noChangeArrowheads="1"/>
        </xdr:cNvSpPr>
      </xdr:nvSpPr>
      <xdr:spPr bwMode="auto">
        <a:xfrm>
          <a:off x="1009650" y="5057775"/>
          <a:ext cx="695325" cy="30480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bg-BG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</xdr:txBody>
    </xdr:sp>
    <xdr:clientData/>
  </xdr:twoCellAnchor>
  <xdr:twoCellAnchor editAs="oneCell">
    <xdr:from>
      <xdr:col>2</xdr:col>
      <xdr:colOff>581025</xdr:colOff>
      <xdr:row>74</xdr:row>
      <xdr:rowOff>0</xdr:rowOff>
    </xdr:from>
    <xdr:to>
      <xdr:col>2</xdr:col>
      <xdr:colOff>1276350</xdr:colOff>
      <xdr:row>75</xdr:row>
      <xdr:rowOff>142875</xdr:rowOff>
    </xdr:to>
    <xdr:sp macro="" textlink="">
      <xdr:nvSpPr>
        <xdr:cNvPr id="1728" name="Text Box 704"/>
        <xdr:cNvSpPr txBox="1">
          <a:spLocks noChangeArrowheads="1"/>
        </xdr:cNvSpPr>
      </xdr:nvSpPr>
      <xdr:spPr bwMode="auto">
        <a:xfrm>
          <a:off x="1009650" y="5057775"/>
          <a:ext cx="695325" cy="30480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bg-BG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</xdr:txBody>
    </xdr:sp>
    <xdr:clientData/>
  </xdr:twoCellAnchor>
  <xdr:twoCellAnchor editAs="oneCell">
    <xdr:from>
      <xdr:col>2</xdr:col>
      <xdr:colOff>581025</xdr:colOff>
      <xdr:row>74</xdr:row>
      <xdr:rowOff>0</xdr:rowOff>
    </xdr:from>
    <xdr:to>
      <xdr:col>2</xdr:col>
      <xdr:colOff>1276350</xdr:colOff>
      <xdr:row>75</xdr:row>
      <xdr:rowOff>142875</xdr:rowOff>
    </xdr:to>
    <xdr:sp macro="" textlink="">
      <xdr:nvSpPr>
        <xdr:cNvPr id="1729" name="Text Box 705"/>
        <xdr:cNvSpPr txBox="1">
          <a:spLocks noChangeArrowheads="1"/>
        </xdr:cNvSpPr>
      </xdr:nvSpPr>
      <xdr:spPr bwMode="auto">
        <a:xfrm>
          <a:off x="1009650" y="5057775"/>
          <a:ext cx="695325" cy="30480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bg-BG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</xdr:txBody>
    </xdr:sp>
    <xdr:clientData/>
  </xdr:twoCellAnchor>
  <xdr:twoCellAnchor editAs="oneCell">
    <xdr:from>
      <xdr:col>2</xdr:col>
      <xdr:colOff>581025</xdr:colOff>
      <xdr:row>74</xdr:row>
      <xdr:rowOff>0</xdr:rowOff>
    </xdr:from>
    <xdr:to>
      <xdr:col>2</xdr:col>
      <xdr:colOff>1276350</xdr:colOff>
      <xdr:row>75</xdr:row>
      <xdr:rowOff>142875</xdr:rowOff>
    </xdr:to>
    <xdr:sp macro="" textlink="">
      <xdr:nvSpPr>
        <xdr:cNvPr id="1730" name="Text Box 706"/>
        <xdr:cNvSpPr txBox="1">
          <a:spLocks noChangeArrowheads="1"/>
        </xdr:cNvSpPr>
      </xdr:nvSpPr>
      <xdr:spPr bwMode="auto">
        <a:xfrm>
          <a:off x="1009650" y="5057775"/>
          <a:ext cx="695325" cy="30480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bg-BG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</xdr:txBody>
    </xdr:sp>
    <xdr:clientData/>
  </xdr:twoCellAnchor>
  <xdr:twoCellAnchor editAs="oneCell">
    <xdr:from>
      <xdr:col>11</xdr:col>
      <xdr:colOff>523875</xdr:colOff>
      <xdr:row>68</xdr:row>
      <xdr:rowOff>66675</xdr:rowOff>
    </xdr:from>
    <xdr:to>
      <xdr:col>13</xdr:col>
      <xdr:colOff>0</xdr:colOff>
      <xdr:row>70</xdr:row>
      <xdr:rowOff>47625</xdr:rowOff>
    </xdr:to>
    <xdr:sp macro="" textlink="">
      <xdr:nvSpPr>
        <xdr:cNvPr id="1731" name="Text Box 707"/>
        <xdr:cNvSpPr txBox="1">
          <a:spLocks noChangeArrowheads="1"/>
        </xdr:cNvSpPr>
      </xdr:nvSpPr>
      <xdr:spPr bwMode="auto">
        <a:xfrm>
          <a:off x="9925050" y="10496550"/>
          <a:ext cx="695325" cy="304800"/>
        </a:xfrm>
        <a:prstGeom prst="rect">
          <a:avLst/>
        </a:prstGeom>
        <a:noFill/>
        <a:ln>
          <a:noFill/>
        </a:ln>
        <a:extLst/>
      </xdr:spPr>
      <xdr:txBody>
        <a:bodyPr vertOverflow="clip" wrap="none" lIns="27432" tIns="22860" rIns="0" bIns="0" anchor="t" upright="1"/>
        <a:lstStyle/>
        <a:p>
          <a:pPr algn="l" rtl="0">
            <a:defRPr sz="1000"/>
          </a:pPr>
          <a:r>
            <a:rPr lang="bg-BG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</xdr:txBody>
    </xdr:sp>
    <xdr:clientData/>
  </xdr:twoCellAnchor>
  <xdr:twoCellAnchor editAs="oneCell">
    <xdr:from>
      <xdr:col>8</xdr:col>
      <xdr:colOff>114300</xdr:colOff>
      <xdr:row>65</xdr:row>
      <xdr:rowOff>9525</xdr:rowOff>
    </xdr:from>
    <xdr:to>
      <xdr:col>9</xdr:col>
      <xdr:colOff>200025</xdr:colOff>
      <xdr:row>72</xdr:row>
      <xdr:rowOff>142875</xdr:rowOff>
    </xdr:to>
    <xdr:sp macro="" textlink="">
      <xdr:nvSpPr>
        <xdr:cNvPr id="1732" name="Text Box 708"/>
        <xdr:cNvSpPr txBox="1">
          <a:spLocks noChangeArrowheads="1"/>
        </xdr:cNvSpPr>
      </xdr:nvSpPr>
      <xdr:spPr bwMode="auto">
        <a:xfrm>
          <a:off x="7686675" y="9953625"/>
          <a:ext cx="695325" cy="1285875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bg-BG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</xdr:txBody>
    </xdr:sp>
    <xdr:clientData/>
  </xdr:twoCellAnchor>
  <xdr:twoCellAnchor editAs="oneCell">
    <xdr:from>
      <xdr:col>4</xdr:col>
      <xdr:colOff>447675</xdr:colOff>
      <xdr:row>75</xdr:row>
      <xdr:rowOff>152400</xdr:rowOff>
    </xdr:from>
    <xdr:to>
      <xdr:col>4</xdr:col>
      <xdr:colOff>752475</xdr:colOff>
      <xdr:row>77</xdr:row>
      <xdr:rowOff>133350</xdr:rowOff>
    </xdr:to>
    <xdr:sp macro="" textlink="">
      <xdr:nvSpPr>
        <xdr:cNvPr id="66705347" name="Text Box 709"/>
        <xdr:cNvSpPr txBox="1">
          <a:spLocks noChangeArrowheads="1"/>
        </xdr:cNvSpPr>
      </xdr:nvSpPr>
      <xdr:spPr bwMode="auto">
        <a:xfrm>
          <a:off x="5267325" y="127730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704850</xdr:colOff>
      <xdr:row>74</xdr:row>
      <xdr:rowOff>0</xdr:rowOff>
    </xdr:from>
    <xdr:to>
      <xdr:col>2</xdr:col>
      <xdr:colOff>1009650</xdr:colOff>
      <xdr:row>75</xdr:row>
      <xdr:rowOff>19050</xdr:rowOff>
    </xdr:to>
    <xdr:sp macro="" textlink="">
      <xdr:nvSpPr>
        <xdr:cNvPr id="66705349" name="Text Box 711"/>
        <xdr:cNvSpPr txBox="1">
          <a:spLocks noChangeArrowheads="1"/>
        </xdr:cNvSpPr>
      </xdr:nvSpPr>
      <xdr:spPr bwMode="auto">
        <a:xfrm>
          <a:off x="1076325" y="10439400"/>
          <a:ext cx="3048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581025</xdr:colOff>
      <xdr:row>74</xdr:row>
      <xdr:rowOff>0</xdr:rowOff>
    </xdr:from>
    <xdr:to>
      <xdr:col>2</xdr:col>
      <xdr:colOff>1276350</xdr:colOff>
      <xdr:row>75</xdr:row>
      <xdr:rowOff>142875</xdr:rowOff>
    </xdr:to>
    <xdr:sp macro="" textlink="">
      <xdr:nvSpPr>
        <xdr:cNvPr id="575" name="Text Box 223"/>
        <xdr:cNvSpPr txBox="1">
          <a:spLocks noChangeArrowheads="1"/>
        </xdr:cNvSpPr>
      </xdr:nvSpPr>
      <xdr:spPr bwMode="auto">
        <a:xfrm>
          <a:off x="4438650" y="5238750"/>
          <a:ext cx="695325" cy="30480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bg-BG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</xdr:txBody>
    </xdr:sp>
    <xdr:clientData/>
  </xdr:twoCellAnchor>
  <xdr:twoCellAnchor editAs="oneCell">
    <xdr:from>
      <xdr:col>2</xdr:col>
      <xdr:colOff>581025</xdr:colOff>
      <xdr:row>74</xdr:row>
      <xdr:rowOff>0</xdr:rowOff>
    </xdr:from>
    <xdr:to>
      <xdr:col>2</xdr:col>
      <xdr:colOff>1276350</xdr:colOff>
      <xdr:row>75</xdr:row>
      <xdr:rowOff>142875</xdr:rowOff>
    </xdr:to>
    <xdr:sp macro="" textlink="">
      <xdr:nvSpPr>
        <xdr:cNvPr id="576" name="Text Box 233"/>
        <xdr:cNvSpPr txBox="1">
          <a:spLocks noChangeArrowheads="1"/>
        </xdr:cNvSpPr>
      </xdr:nvSpPr>
      <xdr:spPr bwMode="auto">
        <a:xfrm>
          <a:off x="4438650" y="5238750"/>
          <a:ext cx="695325" cy="30480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bg-BG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</xdr:txBody>
    </xdr:sp>
    <xdr:clientData/>
  </xdr:twoCellAnchor>
  <xdr:twoCellAnchor editAs="oneCell">
    <xdr:from>
      <xdr:col>4</xdr:col>
      <xdr:colOff>447675</xdr:colOff>
      <xdr:row>74</xdr:row>
      <xdr:rowOff>66675</xdr:rowOff>
    </xdr:from>
    <xdr:to>
      <xdr:col>4</xdr:col>
      <xdr:colOff>523875</xdr:colOff>
      <xdr:row>75</xdr:row>
      <xdr:rowOff>104775</xdr:rowOff>
    </xdr:to>
    <xdr:sp macro="" textlink="">
      <xdr:nvSpPr>
        <xdr:cNvPr id="66705353" name="Text Box 245"/>
        <xdr:cNvSpPr txBox="1">
          <a:spLocks noChangeArrowheads="1"/>
        </xdr:cNvSpPr>
      </xdr:nvSpPr>
      <xdr:spPr bwMode="auto">
        <a:xfrm>
          <a:off x="5267325" y="121634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581025</xdr:colOff>
      <xdr:row>74</xdr:row>
      <xdr:rowOff>0</xdr:rowOff>
    </xdr:from>
    <xdr:to>
      <xdr:col>2</xdr:col>
      <xdr:colOff>1276350</xdr:colOff>
      <xdr:row>75</xdr:row>
      <xdr:rowOff>142875</xdr:rowOff>
    </xdr:to>
    <xdr:sp macro="" textlink="">
      <xdr:nvSpPr>
        <xdr:cNvPr id="579" name="Text Box 262"/>
        <xdr:cNvSpPr txBox="1">
          <a:spLocks noChangeArrowheads="1"/>
        </xdr:cNvSpPr>
      </xdr:nvSpPr>
      <xdr:spPr bwMode="auto">
        <a:xfrm>
          <a:off x="4438650" y="5238750"/>
          <a:ext cx="695325" cy="30480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bg-BG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</xdr:txBody>
    </xdr:sp>
    <xdr:clientData/>
  </xdr:twoCellAnchor>
  <xdr:twoCellAnchor editAs="oneCell">
    <xdr:from>
      <xdr:col>2</xdr:col>
      <xdr:colOff>581025</xdr:colOff>
      <xdr:row>74</xdr:row>
      <xdr:rowOff>0</xdr:rowOff>
    </xdr:from>
    <xdr:to>
      <xdr:col>2</xdr:col>
      <xdr:colOff>1276350</xdr:colOff>
      <xdr:row>75</xdr:row>
      <xdr:rowOff>142875</xdr:rowOff>
    </xdr:to>
    <xdr:sp macro="" textlink="">
      <xdr:nvSpPr>
        <xdr:cNvPr id="580" name="Text Box 280"/>
        <xdr:cNvSpPr txBox="1">
          <a:spLocks noChangeArrowheads="1"/>
        </xdr:cNvSpPr>
      </xdr:nvSpPr>
      <xdr:spPr bwMode="auto">
        <a:xfrm>
          <a:off x="4438650" y="5238750"/>
          <a:ext cx="695325" cy="30480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bg-BG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</xdr:txBody>
    </xdr:sp>
    <xdr:clientData/>
  </xdr:twoCellAnchor>
  <xdr:twoCellAnchor editAs="oneCell">
    <xdr:from>
      <xdr:col>2</xdr:col>
      <xdr:colOff>581025</xdr:colOff>
      <xdr:row>74</xdr:row>
      <xdr:rowOff>0</xdr:rowOff>
    </xdr:from>
    <xdr:to>
      <xdr:col>2</xdr:col>
      <xdr:colOff>1276350</xdr:colOff>
      <xdr:row>75</xdr:row>
      <xdr:rowOff>142875</xdr:rowOff>
    </xdr:to>
    <xdr:sp macro="" textlink="">
      <xdr:nvSpPr>
        <xdr:cNvPr id="581" name="Text Box 298"/>
        <xdr:cNvSpPr txBox="1">
          <a:spLocks noChangeArrowheads="1"/>
        </xdr:cNvSpPr>
      </xdr:nvSpPr>
      <xdr:spPr bwMode="auto">
        <a:xfrm>
          <a:off x="4438650" y="5238750"/>
          <a:ext cx="695325" cy="30480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bg-BG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</xdr:txBody>
    </xdr:sp>
    <xdr:clientData/>
  </xdr:twoCellAnchor>
  <xdr:twoCellAnchor editAs="oneCell">
    <xdr:from>
      <xdr:col>2</xdr:col>
      <xdr:colOff>704850</xdr:colOff>
      <xdr:row>74</xdr:row>
      <xdr:rowOff>0</xdr:rowOff>
    </xdr:from>
    <xdr:to>
      <xdr:col>2</xdr:col>
      <xdr:colOff>1009650</xdr:colOff>
      <xdr:row>75</xdr:row>
      <xdr:rowOff>19050</xdr:rowOff>
    </xdr:to>
    <xdr:sp macro="" textlink="">
      <xdr:nvSpPr>
        <xdr:cNvPr id="66705361" name="Text Box 672"/>
        <xdr:cNvSpPr txBox="1">
          <a:spLocks noChangeArrowheads="1"/>
        </xdr:cNvSpPr>
      </xdr:nvSpPr>
      <xdr:spPr bwMode="auto">
        <a:xfrm>
          <a:off x="1076325" y="10439400"/>
          <a:ext cx="3048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704850</xdr:colOff>
      <xdr:row>74</xdr:row>
      <xdr:rowOff>0</xdr:rowOff>
    </xdr:from>
    <xdr:to>
      <xdr:col>2</xdr:col>
      <xdr:colOff>1009650</xdr:colOff>
      <xdr:row>75</xdr:row>
      <xdr:rowOff>19050</xdr:rowOff>
    </xdr:to>
    <xdr:sp macro="" textlink="">
      <xdr:nvSpPr>
        <xdr:cNvPr id="66705362" name="Text Box 702"/>
        <xdr:cNvSpPr txBox="1">
          <a:spLocks noChangeArrowheads="1"/>
        </xdr:cNvSpPr>
      </xdr:nvSpPr>
      <xdr:spPr bwMode="auto">
        <a:xfrm>
          <a:off x="1076325" y="10439400"/>
          <a:ext cx="3048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581025</xdr:colOff>
      <xdr:row>74</xdr:row>
      <xdr:rowOff>0</xdr:rowOff>
    </xdr:from>
    <xdr:to>
      <xdr:col>2</xdr:col>
      <xdr:colOff>1276350</xdr:colOff>
      <xdr:row>75</xdr:row>
      <xdr:rowOff>142875</xdr:rowOff>
    </xdr:to>
    <xdr:sp macro="" textlink="">
      <xdr:nvSpPr>
        <xdr:cNvPr id="588" name="Text Box 707"/>
        <xdr:cNvSpPr txBox="1">
          <a:spLocks noChangeArrowheads="1"/>
        </xdr:cNvSpPr>
      </xdr:nvSpPr>
      <xdr:spPr bwMode="auto">
        <a:xfrm>
          <a:off x="4438650" y="5238750"/>
          <a:ext cx="695325" cy="30480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bg-BG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</xdr:txBody>
    </xdr:sp>
    <xdr:clientData/>
  </xdr:twoCellAnchor>
  <xdr:twoCellAnchor editAs="oneCell">
    <xdr:from>
      <xdr:col>2</xdr:col>
      <xdr:colOff>581025</xdr:colOff>
      <xdr:row>74</xdr:row>
      <xdr:rowOff>0</xdr:rowOff>
    </xdr:from>
    <xdr:to>
      <xdr:col>2</xdr:col>
      <xdr:colOff>1276350</xdr:colOff>
      <xdr:row>75</xdr:row>
      <xdr:rowOff>142875</xdr:rowOff>
    </xdr:to>
    <xdr:sp macro="" textlink="">
      <xdr:nvSpPr>
        <xdr:cNvPr id="589" name="Text Box 708"/>
        <xdr:cNvSpPr txBox="1">
          <a:spLocks noChangeArrowheads="1"/>
        </xdr:cNvSpPr>
      </xdr:nvSpPr>
      <xdr:spPr bwMode="auto">
        <a:xfrm>
          <a:off x="4438650" y="5238750"/>
          <a:ext cx="695325" cy="30480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bg-BG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</xdr:txBody>
    </xdr:sp>
    <xdr:clientData/>
  </xdr:twoCellAnchor>
  <xdr:twoCellAnchor editAs="oneCell">
    <xdr:from>
      <xdr:col>2</xdr:col>
      <xdr:colOff>581025</xdr:colOff>
      <xdr:row>74</xdr:row>
      <xdr:rowOff>0</xdr:rowOff>
    </xdr:from>
    <xdr:to>
      <xdr:col>2</xdr:col>
      <xdr:colOff>1276350</xdr:colOff>
      <xdr:row>75</xdr:row>
      <xdr:rowOff>142875</xdr:rowOff>
    </xdr:to>
    <xdr:sp macro="" textlink="">
      <xdr:nvSpPr>
        <xdr:cNvPr id="590" name="Text Box 710"/>
        <xdr:cNvSpPr txBox="1">
          <a:spLocks noChangeArrowheads="1"/>
        </xdr:cNvSpPr>
      </xdr:nvSpPr>
      <xdr:spPr bwMode="auto">
        <a:xfrm>
          <a:off x="4438650" y="5238750"/>
          <a:ext cx="695325" cy="30480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bg-BG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</xdr:txBody>
    </xdr:sp>
    <xdr:clientData/>
  </xdr:twoCellAnchor>
  <xdr:twoCellAnchor editAs="oneCell">
    <xdr:from>
      <xdr:col>2</xdr:col>
      <xdr:colOff>1876425</xdr:colOff>
      <xdr:row>20</xdr:row>
      <xdr:rowOff>0</xdr:rowOff>
    </xdr:from>
    <xdr:to>
      <xdr:col>2</xdr:col>
      <xdr:colOff>1876425</xdr:colOff>
      <xdr:row>21</xdr:row>
      <xdr:rowOff>47625</xdr:rowOff>
    </xdr:to>
    <xdr:sp macro="" textlink="">
      <xdr:nvSpPr>
        <xdr:cNvPr id="66705366" name="Text Box 17"/>
        <xdr:cNvSpPr txBox="1">
          <a:spLocks noChangeArrowheads="1"/>
        </xdr:cNvSpPr>
      </xdr:nvSpPr>
      <xdr:spPr bwMode="auto">
        <a:xfrm>
          <a:off x="2247900" y="32194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1876425</xdr:colOff>
      <xdr:row>20</xdr:row>
      <xdr:rowOff>0</xdr:rowOff>
    </xdr:from>
    <xdr:to>
      <xdr:col>2</xdr:col>
      <xdr:colOff>1876425</xdr:colOff>
      <xdr:row>21</xdr:row>
      <xdr:rowOff>47625</xdr:rowOff>
    </xdr:to>
    <xdr:sp macro="" textlink="">
      <xdr:nvSpPr>
        <xdr:cNvPr id="66705367" name="Text Box 18"/>
        <xdr:cNvSpPr txBox="1">
          <a:spLocks noChangeArrowheads="1"/>
        </xdr:cNvSpPr>
      </xdr:nvSpPr>
      <xdr:spPr bwMode="auto">
        <a:xfrm>
          <a:off x="2247900" y="32194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1876425</xdr:colOff>
      <xdr:row>20</xdr:row>
      <xdr:rowOff>0</xdr:rowOff>
    </xdr:from>
    <xdr:to>
      <xdr:col>2</xdr:col>
      <xdr:colOff>1876425</xdr:colOff>
      <xdr:row>21</xdr:row>
      <xdr:rowOff>47625</xdr:rowOff>
    </xdr:to>
    <xdr:sp macro="" textlink="">
      <xdr:nvSpPr>
        <xdr:cNvPr id="66705368" name="Text Box 19"/>
        <xdr:cNvSpPr txBox="1">
          <a:spLocks noChangeArrowheads="1"/>
        </xdr:cNvSpPr>
      </xdr:nvSpPr>
      <xdr:spPr bwMode="auto">
        <a:xfrm>
          <a:off x="2247900" y="32194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1876425</xdr:colOff>
      <xdr:row>20</xdr:row>
      <xdr:rowOff>0</xdr:rowOff>
    </xdr:from>
    <xdr:to>
      <xdr:col>2</xdr:col>
      <xdr:colOff>1876425</xdr:colOff>
      <xdr:row>21</xdr:row>
      <xdr:rowOff>47625</xdr:rowOff>
    </xdr:to>
    <xdr:sp macro="" textlink="">
      <xdr:nvSpPr>
        <xdr:cNvPr id="66705369" name="Text Box 20"/>
        <xdr:cNvSpPr txBox="1">
          <a:spLocks noChangeArrowheads="1"/>
        </xdr:cNvSpPr>
      </xdr:nvSpPr>
      <xdr:spPr bwMode="auto">
        <a:xfrm>
          <a:off x="2247900" y="32194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1876425</xdr:colOff>
      <xdr:row>20</xdr:row>
      <xdr:rowOff>0</xdr:rowOff>
    </xdr:from>
    <xdr:to>
      <xdr:col>2</xdr:col>
      <xdr:colOff>1876425</xdr:colOff>
      <xdr:row>21</xdr:row>
      <xdr:rowOff>47625</xdr:rowOff>
    </xdr:to>
    <xdr:sp macro="" textlink="">
      <xdr:nvSpPr>
        <xdr:cNvPr id="66705370" name="Text Box 21"/>
        <xdr:cNvSpPr txBox="1">
          <a:spLocks noChangeArrowheads="1"/>
        </xdr:cNvSpPr>
      </xdr:nvSpPr>
      <xdr:spPr bwMode="auto">
        <a:xfrm>
          <a:off x="2247900" y="32194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1876425</xdr:colOff>
      <xdr:row>20</xdr:row>
      <xdr:rowOff>0</xdr:rowOff>
    </xdr:from>
    <xdr:to>
      <xdr:col>2</xdr:col>
      <xdr:colOff>1876425</xdr:colOff>
      <xdr:row>21</xdr:row>
      <xdr:rowOff>47625</xdr:rowOff>
    </xdr:to>
    <xdr:sp macro="" textlink="">
      <xdr:nvSpPr>
        <xdr:cNvPr id="66705371" name="Text Box 22"/>
        <xdr:cNvSpPr txBox="1">
          <a:spLocks noChangeArrowheads="1"/>
        </xdr:cNvSpPr>
      </xdr:nvSpPr>
      <xdr:spPr bwMode="auto">
        <a:xfrm>
          <a:off x="2247900" y="32194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1876425</xdr:colOff>
      <xdr:row>20</xdr:row>
      <xdr:rowOff>0</xdr:rowOff>
    </xdr:from>
    <xdr:to>
      <xdr:col>2</xdr:col>
      <xdr:colOff>1876425</xdr:colOff>
      <xdr:row>21</xdr:row>
      <xdr:rowOff>47625</xdr:rowOff>
    </xdr:to>
    <xdr:sp macro="" textlink="">
      <xdr:nvSpPr>
        <xdr:cNvPr id="66705372" name="Text Box 23"/>
        <xdr:cNvSpPr txBox="1">
          <a:spLocks noChangeArrowheads="1"/>
        </xdr:cNvSpPr>
      </xdr:nvSpPr>
      <xdr:spPr bwMode="auto">
        <a:xfrm>
          <a:off x="2247900" y="32194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1876425</xdr:colOff>
      <xdr:row>20</xdr:row>
      <xdr:rowOff>0</xdr:rowOff>
    </xdr:from>
    <xdr:to>
      <xdr:col>2</xdr:col>
      <xdr:colOff>1876425</xdr:colOff>
      <xdr:row>21</xdr:row>
      <xdr:rowOff>47625</xdr:rowOff>
    </xdr:to>
    <xdr:sp macro="" textlink="">
      <xdr:nvSpPr>
        <xdr:cNvPr id="66705373" name="Text Box 24"/>
        <xdr:cNvSpPr txBox="1">
          <a:spLocks noChangeArrowheads="1"/>
        </xdr:cNvSpPr>
      </xdr:nvSpPr>
      <xdr:spPr bwMode="auto">
        <a:xfrm>
          <a:off x="2247900" y="32194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1876425</xdr:colOff>
      <xdr:row>20</xdr:row>
      <xdr:rowOff>0</xdr:rowOff>
    </xdr:from>
    <xdr:to>
      <xdr:col>2</xdr:col>
      <xdr:colOff>1876425</xdr:colOff>
      <xdr:row>21</xdr:row>
      <xdr:rowOff>47625</xdr:rowOff>
    </xdr:to>
    <xdr:sp macro="" textlink="">
      <xdr:nvSpPr>
        <xdr:cNvPr id="66705374" name="Text Box 25"/>
        <xdr:cNvSpPr txBox="1">
          <a:spLocks noChangeArrowheads="1"/>
        </xdr:cNvSpPr>
      </xdr:nvSpPr>
      <xdr:spPr bwMode="auto">
        <a:xfrm>
          <a:off x="2247900" y="32194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1876425</xdr:colOff>
      <xdr:row>20</xdr:row>
      <xdr:rowOff>0</xdr:rowOff>
    </xdr:from>
    <xdr:to>
      <xdr:col>2</xdr:col>
      <xdr:colOff>1876425</xdr:colOff>
      <xdr:row>21</xdr:row>
      <xdr:rowOff>47625</xdr:rowOff>
    </xdr:to>
    <xdr:sp macro="" textlink="">
      <xdr:nvSpPr>
        <xdr:cNvPr id="66705375" name="Text Box 26"/>
        <xdr:cNvSpPr txBox="1">
          <a:spLocks noChangeArrowheads="1"/>
        </xdr:cNvSpPr>
      </xdr:nvSpPr>
      <xdr:spPr bwMode="auto">
        <a:xfrm>
          <a:off x="2247900" y="32194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1876425</xdr:colOff>
      <xdr:row>20</xdr:row>
      <xdr:rowOff>0</xdr:rowOff>
    </xdr:from>
    <xdr:to>
      <xdr:col>2</xdr:col>
      <xdr:colOff>1876425</xdr:colOff>
      <xdr:row>21</xdr:row>
      <xdr:rowOff>47625</xdr:rowOff>
    </xdr:to>
    <xdr:sp macro="" textlink="">
      <xdr:nvSpPr>
        <xdr:cNvPr id="66705376" name="Text Box 27"/>
        <xdr:cNvSpPr txBox="1">
          <a:spLocks noChangeArrowheads="1"/>
        </xdr:cNvSpPr>
      </xdr:nvSpPr>
      <xdr:spPr bwMode="auto">
        <a:xfrm>
          <a:off x="2247900" y="32194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1876425</xdr:colOff>
      <xdr:row>20</xdr:row>
      <xdr:rowOff>0</xdr:rowOff>
    </xdr:from>
    <xdr:to>
      <xdr:col>2</xdr:col>
      <xdr:colOff>371475</xdr:colOff>
      <xdr:row>21</xdr:row>
      <xdr:rowOff>57150</xdr:rowOff>
    </xdr:to>
    <xdr:sp macro="" textlink="">
      <xdr:nvSpPr>
        <xdr:cNvPr id="66705377" name="Text Box 29"/>
        <xdr:cNvSpPr txBox="1">
          <a:spLocks noChangeArrowheads="1"/>
        </xdr:cNvSpPr>
      </xdr:nvSpPr>
      <xdr:spPr bwMode="auto">
        <a:xfrm>
          <a:off x="371475" y="3219450"/>
          <a:ext cx="3714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1876425</xdr:colOff>
      <xdr:row>20</xdr:row>
      <xdr:rowOff>0</xdr:rowOff>
    </xdr:from>
    <xdr:to>
      <xdr:col>2</xdr:col>
      <xdr:colOff>371475</xdr:colOff>
      <xdr:row>21</xdr:row>
      <xdr:rowOff>57150</xdr:rowOff>
    </xdr:to>
    <xdr:sp macro="" textlink="">
      <xdr:nvSpPr>
        <xdr:cNvPr id="66705378" name="Text Box 30"/>
        <xdr:cNvSpPr txBox="1">
          <a:spLocks noChangeArrowheads="1"/>
        </xdr:cNvSpPr>
      </xdr:nvSpPr>
      <xdr:spPr bwMode="auto">
        <a:xfrm>
          <a:off x="371475" y="3219450"/>
          <a:ext cx="3714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1876425</xdr:colOff>
      <xdr:row>20</xdr:row>
      <xdr:rowOff>0</xdr:rowOff>
    </xdr:from>
    <xdr:to>
      <xdr:col>2</xdr:col>
      <xdr:colOff>371475</xdr:colOff>
      <xdr:row>21</xdr:row>
      <xdr:rowOff>57150</xdr:rowOff>
    </xdr:to>
    <xdr:sp macro="" textlink="">
      <xdr:nvSpPr>
        <xdr:cNvPr id="66705379" name="Text Box 31"/>
        <xdr:cNvSpPr txBox="1">
          <a:spLocks noChangeArrowheads="1"/>
        </xdr:cNvSpPr>
      </xdr:nvSpPr>
      <xdr:spPr bwMode="auto">
        <a:xfrm>
          <a:off x="371475" y="3219450"/>
          <a:ext cx="3714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1876425</xdr:colOff>
      <xdr:row>20</xdr:row>
      <xdr:rowOff>0</xdr:rowOff>
    </xdr:from>
    <xdr:to>
      <xdr:col>2</xdr:col>
      <xdr:colOff>371475</xdr:colOff>
      <xdr:row>21</xdr:row>
      <xdr:rowOff>57150</xdr:rowOff>
    </xdr:to>
    <xdr:sp macro="" textlink="">
      <xdr:nvSpPr>
        <xdr:cNvPr id="66705380" name="Text Box 32"/>
        <xdr:cNvSpPr txBox="1">
          <a:spLocks noChangeArrowheads="1"/>
        </xdr:cNvSpPr>
      </xdr:nvSpPr>
      <xdr:spPr bwMode="auto">
        <a:xfrm>
          <a:off x="371475" y="3219450"/>
          <a:ext cx="3714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1876425</xdr:colOff>
      <xdr:row>20</xdr:row>
      <xdr:rowOff>0</xdr:rowOff>
    </xdr:from>
    <xdr:to>
      <xdr:col>2</xdr:col>
      <xdr:colOff>371475</xdr:colOff>
      <xdr:row>21</xdr:row>
      <xdr:rowOff>57150</xdr:rowOff>
    </xdr:to>
    <xdr:sp macro="" textlink="">
      <xdr:nvSpPr>
        <xdr:cNvPr id="66705381" name="Text Box 33"/>
        <xdr:cNvSpPr txBox="1">
          <a:spLocks noChangeArrowheads="1"/>
        </xdr:cNvSpPr>
      </xdr:nvSpPr>
      <xdr:spPr bwMode="auto">
        <a:xfrm>
          <a:off x="371475" y="3219450"/>
          <a:ext cx="3714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1876425</xdr:colOff>
      <xdr:row>20</xdr:row>
      <xdr:rowOff>0</xdr:rowOff>
    </xdr:from>
    <xdr:to>
      <xdr:col>2</xdr:col>
      <xdr:colOff>371475</xdr:colOff>
      <xdr:row>21</xdr:row>
      <xdr:rowOff>57150</xdr:rowOff>
    </xdr:to>
    <xdr:sp macro="" textlink="">
      <xdr:nvSpPr>
        <xdr:cNvPr id="66705382" name="Text Box 34"/>
        <xdr:cNvSpPr txBox="1">
          <a:spLocks noChangeArrowheads="1"/>
        </xdr:cNvSpPr>
      </xdr:nvSpPr>
      <xdr:spPr bwMode="auto">
        <a:xfrm>
          <a:off x="371475" y="3219450"/>
          <a:ext cx="3714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1876425</xdr:colOff>
      <xdr:row>20</xdr:row>
      <xdr:rowOff>0</xdr:rowOff>
    </xdr:from>
    <xdr:to>
      <xdr:col>2</xdr:col>
      <xdr:colOff>371475</xdr:colOff>
      <xdr:row>21</xdr:row>
      <xdr:rowOff>57150</xdr:rowOff>
    </xdr:to>
    <xdr:sp macro="" textlink="">
      <xdr:nvSpPr>
        <xdr:cNvPr id="66705383" name="Text Box 35"/>
        <xdr:cNvSpPr txBox="1">
          <a:spLocks noChangeArrowheads="1"/>
        </xdr:cNvSpPr>
      </xdr:nvSpPr>
      <xdr:spPr bwMode="auto">
        <a:xfrm>
          <a:off x="371475" y="3219450"/>
          <a:ext cx="3714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1876425</xdr:colOff>
      <xdr:row>20</xdr:row>
      <xdr:rowOff>0</xdr:rowOff>
    </xdr:from>
    <xdr:to>
      <xdr:col>2</xdr:col>
      <xdr:colOff>371475</xdr:colOff>
      <xdr:row>21</xdr:row>
      <xdr:rowOff>57150</xdr:rowOff>
    </xdr:to>
    <xdr:sp macro="" textlink="">
      <xdr:nvSpPr>
        <xdr:cNvPr id="66705384" name="Text Box 36"/>
        <xdr:cNvSpPr txBox="1">
          <a:spLocks noChangeArrowheads="1"/>
        </xdr:cNvSpPr>
      </xdr:nvSpPr>
      <xdr:spPr bwMode="auto">
        <a:xfrm>
          <a:off x="371475" y="3219450"/>
          <a:ext cx="3714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1876425</xdr:colOff>
      <xdr:row>20</xdr:row>
      <xdr:rowOff>0</xdr:rowOff>
    </xdr:from>
    <xdr:to>
      <xdr:col>2</xdr:col>
      <xdr:colOff>371475</xdr:colOff>
      <xdr:row>21</xdr:row>
      <xdr:rowOff>57150</xdr:rowOff>
    </xdr:to>
    <xdr:sp macro="" textlink="">
      <xdr:nvSpPr>
        <xdr:cNvPr id="66705385" name="Text Box 37"/>
        <xdr:cNvSpPr txBox="1">
          <a:spLocks noChangeArrowheads="1"/>
        </xdr:cNvSpPr>
      </xdr:nvSpPr>
      <xdr:spPr bwMode="auto">
        <a:xfrm>
          <a:off x="371475" y="3219450"/>
          <a:ext cx="3714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1876425</xdr:colOff>
      <xdr:row>20</xdr:row>
      <xdr:rowOff>0</xdr:rowOff>
    </xdr:from>
    <xdr:to>
      <xdr:col>2</xdr:col>
      <xdr:colOff>371475</xdr:colOff>
      <xdr:row>21</xdr:row>
      <xdr:rowOff>57150</xdr:rowOff>
    </xdr:to>
    <xdr:sp macro="" textlink="">
      <xdr:nvSpPr>
        <xdr:cNvPr id="66705386" name="Text Box 38"/>
        <xdr:cNvSpPr txBox="1">
          <a:spLocks noChangeArrowheads="1"/>
        </xdr:cNvSpPr>
      </xdr:nvSpPr>
      <xdr:spPr bwMode="auto">
        <a:xfrm>
          <a:off x="371475" y="3219450"/>
          <a:ext cx="3714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1876425</xdr:colOff>
      <xdr:row>20</xdr:row>
      <xdr:rowOff>0</xdr:rowOff>
    </xdr:from>
    <xdr:to>
      <xdr:col>2</xdr:col>
      <xdr:colOff>371475</xdr:colOff>
      <xdr:row>21</xdr:row>
      <xdr:rowOff>57150</xdr:rowOff>
    </xdr:to>
    <xdr:sp macro="" textlink="">
      <xdr:nvSpPr>
        <xdr:cNvPr id="66705387" name="Text Box 39"/>
        <xdr:cNvSpPr txBox="1">
          <a:spLocks noChangeArrowheads="1"/>
        </xdr:cNvSpPr>
      </xdr:nvSpPr>
      <xdr:spPr bwMode="auto">
        <a:xfrm>
          <a:off x="371475" y="3219450"/>
          <a:ext cx="3714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1876425</xdr:colOff>
      <xdr:row>20</xdr:row>
      <xdr:rowOff>0</xdr:rowOff>
    </xdr:from>
    <xdr:to>
      <xdr:col>2</xdr:col>
      <xdr:colOff>371475</xdr:colOff>
      <xdr:row>21</xdr:row>
      <xdr:rowOff>57150</xdr:rowOff>
    </xdr:to>
    <xdr:sp macro="" textlink="">
      <xdr:nvSpPr>
        <xdr:cNvPr id="66705388" name="Text Box 40"/>
        <xdr:cNvSpPr txBox="1">
          <a:spLocks noChangeArrowheads="1"/>
        </xdr:cNvSpPr>
      </xdr:nvSpPr>
      <xdr:spPr bwMode="auto">
        <a:xfrm>
          <a:off x="371475" y="3219450"/>
          <a:ext cx="3714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1876425</xdr:colOff>
      <xdr:row>21</xdr:row>
      <xdr:rowOff>0</xdr:rowOff>
    </xdr:from>
    <xdr:to>
      <xdr:col>2</xdr:col>
      <xdr:colOff>371475</xdr:colOff>
      <xdr:row>22</xdr:row>
      <xdr:rowOff>57150</xdr:rowOff>
    </xdr:to>
    <xdr:sp macro="" textlink="">
      <xdr:nvSpPr>
        <xdr:cNvPr id="66705389" name="Text Box 42"/>
        <xdr:cNvSpPr txBox="1">
          <a:spLocks noChangeArrowheads="1"/>
        </xdr:cNvSpPr>
      </xdr:nvSpPr>
      <xdr:spPr bwMode="auto">
        <a:xfrm>
          <a:off x="371475" y="3390900"/>
          <a:ext cx="3714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1876425</xdr:colOff>
      <xdr:row>21</xdr:row>
      <xdr:rowOff>0</xdr:rowOff>
    </xdr:from>
    <xdr:to>
      <xdr:col>2</xdr:col>
      <xdr:colOff>371475</xdr:colOff>
      <xdr:row>22</xdr:row>
      <xdr:rowOff>57150</xdr:rowOff>
    </xdr:to>
    <xdr:sp macro="" textlink="">
      <xdr:nvSpPr>
        <xdr:cNvPr id="66705390" name="Text Box 43"/>
        <xdr:cNvSpPr txBox="1">
          <a:spLocks noChangeArrowheads="1"/>
        </xdr:cNvSpPr>
      </xdr:nvSpPr>
      <xdr:spPr bwMode="auto">
        <a:xfrm>
          <a:off x="371475" y="3390900"/>
          <a:ext cx="3714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1876425</xdr:colOff>
      <xdr:row>21</xdr:row>
      <xdr:rowOff>0</xdr:rowOff>
    </xdr:from>
    <xdr:to>
      <xdr:col>2</xdr:col>
      <xdr:colOff>371475</xdr:colOff>
      <xdr:row>22</xdr:row>
      <xdr:rowOff>57150</xdr:rowOff>
    </xdr:to>
    <xdr:sp macro="" textlink="">
      <xdr:nvSpPr>
        <xdr:cNvPr id="66705391" name="Text Box 44"/>
        <xdr:cNvSpPr txBox="1">
          <a:spLocks noChangeArrowheads="1"/>
        </xdr:cNvSpPr>
      </xdr:nvSpPr>
      <xdr:spPr bwMode="auto">
        <a:xfrm>
          <a:off x="371475" y="3390900"/>
          <a:ext cx="3714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1876425</xdr:colOff>
      <xdr:row>21</xdr:row>
      <xdr:rowOff>0</xdr:rowOff>
    </xdr:from>
    <xdr:to>
      <xdr:col>2</xdr:col>
      <xdr:colOff>371475</xdr:colOff>
      <xdr:row>22</xdr:row>
      <xdr:rowOff>57150</xdr:rowOff>
    </xdr:to>
    <xdr:sp macro="" textlink="">
      <xdr:nvSpPr>
        <xdr:cNvPr id="66705392" name="Text Box 45"/>
        <xdr:cNvSpPr txBox="1">
          <a:spLocks noChangeArrowheads="1"/>
        </xdr:cNvSpPr>
      </xdr:nvSpPr>
      <xdr:spPr bwMode="auto">
        <a:xfrm>
          <a:off x="371475" y="3390900"/>
          <a:ext cx="3714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1876425</xdr:colOff>
      <xdr:row>21</xdr:row>
      <xdr:rowOff>0</xdr:rowOff>
    </xdr:from>
    <xdr:to>
      <xdr:col>2</xdr:col>
      <xdr:colOff>371475</xdr:colOff>
      <xdr:row>22</xdr:row>
      <xdr:rowOff>57150</xdr:rowOff>
    </xdr:to>
    <xdr:sp macro="" textlink="">
      <xdr:nvSpPr>
        <xdr:cNvPr id="66705393" name="Text Box 46"/>
        <xdr:cNvSpPr txBox="1">
          <a:spLocks noChangeArrowheads="1"/>
        </xdr:cNvSpPr>
      </xdr:nvSpPr>
      <xdr:spPr bwMode="auto">
        <a:xfrm>
          <a:off x="371475" y="3390900"/>
          <a:ext cx="3714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1876425</xdr:colOff>
      <xdr:row>21</xdr:row>
      <xdr:rowOff>0</xdr:rowOff>
    </xdr:from>
    <xdr:to>
      <xdr:col>2</xdr:col>
      <xdr:colOff>371475</xdr:colOff>
      <xdr:row>22</xdr:row>
      <xdr:rowOff>57150</xdr:rowOff>
    </xdr:to>
    <xdr:sp macro="" textlink="">
      <xdr:nvSpPr>
        <xdr:cNvPr id="66705394" name="Text Box 47"/>
        <xdr:cNvSpPr txBox="1">
          <a:spLocks noChangeArrowheads="1"/>
        </xdr:cNvSpPr>
      </xdr:nvSpPr>
      <xdr:spPr bwMode="auto">
        <a:xfrm>
          <a:off x="371475" y="3390900"/>
          <a:ext cx="3714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1876425</xdr:colOff>
      <xdr:row>21</xdr:row>
      <xdr:rowOff>0</xdr:rowOff>
    </xdr:from>
    <xdr:to>
      <xdr:col>2</xdr:col>
      <xdr:colOff>371475</xdr:colOff>
      <xdr:row>22</xdr:row>
      <xdr:rowOff>57150</xdr:rowOff>
    </xdr:to>
    <xdr:sp macro="" textlink="">
      <xdr:nvSpPr>
        <xdr:cNvPr id="66705395" name="Text Box 48"/>
        <xdr:cNvSpPr txBox="1">
          <a:spLocks noChangeArrowheads="1"/>
        </xdr:cNvSpPr>
      </xdr:nvSpPr>
      <xdr:spPr bwMode="auto">
        <a:xfrm>
          <a:off x="371475" y="3390900"/>
          <a:ext cx="3714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1876425</xdr:colOff>
      <xdr:row>21</xdr:row>
      <xdr:rowOff>0</xdr:rowOff>
    </xdr:from>
    <xdr:to>
      <xdr:col>2</xdr:col>
      <xdr:colOff>371475</xdr:colOff>
      <xdr:row>22</xdr:row>
      <xdr:rowOff>57150</xdr:rowOff>
    </xdr:to>
    <xdr:sp macro="" textlink="">
      <xdr:nvSpPr>
        <xdr:cNvPr id="66705396" name="Text Box 49"/>
        <xdr:cNvSpPr txBox="1">
          <a:spLocks noChangeArrowheads="1"/>
        </xdr:cNvSpPr>
      </xdr:nvSpPr>
      <xdr:spPr bwMode="auto">
        <a:xfrm>
          <a:off x="371475" y="3390900"/>
          <a:ext cx="3714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1876425</xdr:colOff>
      <xdr:row>21</xdr:row>
      <xdr:rowOff>0</xdr:rowOff>
    </xdr:from>
    <xdr:to>
      <xdr:col>2</xdr:col>
      <xdr:colOff>371475</xdr:colOff>
      <xdr:row>22</xdr:row>
      <xdr:rowOff>57150</xdr:rowOff>
    </xdr:to>
    <xdr:sp macro="" textlink="">
      <xdr:nvSpPr>
        <xdr:cNvPr id="66705397" name="Text Box 50"/>
        <xdr:cNvSpPr txBox="1">
          <a:spLocks noChangeArrowheads="1"/>
        </xdr:cNvSpPr>
      </xdr:nvSpPr>
      <xdr:spPr bwMode="auto">
        <a:xfrm>
          <a:off x="371475" y="3390900"/>
          <a:ext cx="3714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1876425</xdr:colOff>
      <xdr:row>21</xdr:row>
      <xdr:rowOff>0</xdr:rowOff>
    </xdr:from>
    <xdr:to>
      <xdr:col>2</xdr:col>
      <xdr:colOff>371475</xdr:colOff>
      <xdr:row>22</xdr:row>
      <xdr:rowOff>57150</xdr:rowOff>
    </xdr:to>
    <xdr:sp macro="" textlink="">
      <xdr:nvSpPr>
        <xdr:cNvPr id="66705398" name="Text Box 51"/>
        <xdr:cNvSpPr txBox="1">
          <a:spLocks noChangeArrowheads="1"/>
        </xdr:cNvSpPr>
      </xdr:nvSpPr>
      <xdr:spPr bwMode="auto">
        <a:xfrm>
          <a:off x="371475" y="3390900"/>
          <a:ext cx="3714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1876425</xdr:colOff>
      <xdr:row>21</xdr:row>
      <xdr:rowOff>0</xdr:rowOff>
    </xdr:from>
    <xdr:to>
      <xdr:col>2</xdr:col>
      <xdr:colOff>371475</xdr:colOff>
      <xdr:row>22</xdr:row>
      <xdr:rowOff>57150</xdr:rowOff>
    </xdr:to>
    <xdr:sp macro="" textlink="">
      <xdr:nvSpPr>
        <xdr:cNvPr id="66705399" name="Text Box 52"/>
        <xdr:cNvSpPr txBox="1">
          <a:spLocks noChangeArrowheads="1"/>
        </xdr:cNvSpPr>
      </xdr:nvSpPr>
      <xdr:spPr bwMode="auto">
        <a:xfrm>
          <a:off x="371475" y="3390900"/>
          <a:ext cx="3714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1876425</xdr:colOff>
      <xdr:row>21</xdr:row>
      <xdr:rowOff>0</xdr:rowOff>
    </xdr:from>
    <xdr:to>
      <xdr:col>2</xdr:col>
      <xdr:colOff>371475</xdr:colOff>
      <xdr:row>22</xdr:row>
      <xdr:rowOff>57150</xdr:rowOff>
    </xdr:to>
    <xdr:sp macro="" textlink="">
      <xdr:nvSpPr>
        <xdr:cNvPr id="66705400" name="Text Box 53"/>
        <xdr:cNvSpPr txBox="1">
          <a:spLocks noChangeArrowheads="1"/>
        </xdr:cNvSpPr>
      </xdr:nvSpPr>
      <xdr:spPr bwMode="auto">
        <a:xfrm>
          <a:off x="371475" y="3390900"/>
          <a:ext cx="3714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1876425</xdr:colOff>
      <xdr:row>21</xdr:row>
      <xdr:rowOff>0</xdr:rowOff>
    </xdr:from>
    <xdr:to>
      <xdr:col>2</xdr:col>
      <xdr:colOff>1876425</xdr:colOff>
      <xdr:row>22</xdr:row>
      <xdr:rowOff>47625</xdr:rowOff>
    </xdr:to>
    <xdr:sp macro="" textlink="">
      <xdr:nvSpPr>
        <xdr:cNvPr id="66705401" name="Text Box 54"/>
        <xdr:cNvSpPr txBox="1">
          <a:spLocks noChangeArrowheads="1"/>
        </xdr:cNvSpPr>
      </xdr:nvSpPr>
      <xdr:spPr bwMode="auto">
        <a:xfrm>
          <a:off x="2247900" y="339090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1876425</xdr:colOff>
      <xdr:row>21</xdr:row>
      <xdr:rowOff>0</xdr:rowOff>
    </xdr:from>
    <xdr:to>
      <xdr:col>2</xdr:col>
      <xdr:colOff>1876425</xdr:colOff>
      <xdr:row>22</xdr:row>
      <xdr:rowOff>47625</xdr:rowOff>
    </xdr:to>
    <xdr:sp macro="" textlink="">
      <xdr:nvSpPr>
        <xdr:cNvPr id="66705402" name="Text Box 55"/>
        <xdr:cNvSpPr txBox="1">
          <a:spLocks noChangeArrowheads="1"/>
        </xdr:cNvSpPr>
      </xdr:nvSpPr>
      <xdr:spPr bwMode="auto">
        <a:xfrm>
          <a:off x="2247900" y="339090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1876425</xdr:colOff>
      <xdr:row>21</xdr:row>
      <xdr:rowOff>0</xdr:rowOff>
    </xdr:from>
    <xdr:to>
      <xdr:col>2</xdr:col>
      <xdr:colOff>1876425</xdr:colOff>
      <xdr:row>22</xdr:row>
      <xdr:rowOff>47625</xdr:rowOff>
    </xdr:to>
    <xdr:sp macro="" textlink="">
      <xdr:nvSpPr>
        <xdr:cNvPr id="66705403" name="Text Box 56"/>
        <xdr:cNvSpPr txBox="1">
          <a:spLocks noChangeArrowheads="1"/>
        </xdr:cNvSpPr>
      </xdr:nvSpPr>
      <xdr:spPr bwMode="auto">
        <a:xfrm>
          <a:off x="2247900" y="339090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1876425</xdr:colOff>
      <xdr:row>21</xdr:row>
      <xdr:rowOff>0</xdr:rowOff>
    </xdr:from>
    <xdr:to>
      <xdr:col>2</xdr:col>
      <xdr:colOff>1876425</xdr:colOff>
      <xdr:row>22</xdr:row>
      <xdr:rowOff>47625</xdr:rowOff>
    </xdr:to>
    <xdr:sp macro="" textlink="">
      <xdr:nvSpPr>
        <xdr:cNvPr id="66705404" name="Text Box 57"/>
        <xdr:cNvSpPr txBox="1">
          <a:spLocks noChangeArrowheads="1"/>
        </xdr:cNvSpPr>
      </xdr:nvSpPr>
      <xdr:spPr bwMode="auto">
        <a:xfrm>
          <a:off x="2247900" y="339090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1876425</xdr:colOff>
      <xdr:row>21</xdr:row>
      <xdr:rowOff>0</xdr:rowOff>
    </xdr:from>
    <xdr:to>
      <xdr:col>2</xdr:col>
      <xdr:colOff>1876425</xdr:colOff>
      <xdr:row>22</xdr:row>
      <xdr:rowOff>47625</xdr:rowOff>
    </xdr:to>
    <xdr:sp macro="" textlink="">
      <xdr:nvSpPr>
        <xdr:cNvPr id="66705405" name="Text Box 58"/>
        <xdr:cNvSpPr txBox="1">
          <a:spLocks noChangeArrowheads="1"/>
        </xdr:cNvSpPr>
      </xdr:nvSpPr>
      <xdr:spPr bwMode="auto">
        <a:xfrm>
          <a:off x="2247900" y="339090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1876425</xdr:colOff>
      <xdr:row>21</xdr:row>
      <xdr:rowOff>0</xdr:rowOff>
    </xdr:from>
    <xdr:to>
      <xdr:col>2</xdr:col>
      <xdr:colOff>1876425</xdr:colOff>
      <xdr:row>22</xdr:row>
      <xdr:rowOff>47625</xdr:rowOff>
    </xdr:to>
    <xdr:sp macro="" textlink="">
      <xdr:nvSpPr>
        <xdr:cNvPr id="66705406" name="Text Box 59"/>
        <xdr:cNvSpPr txBox="1">
          <a:spLocks noChangeArrowheads="1"/>
        </xdr:cNvSpPr>
      </xdr:nvSpPr>
      <xdr:spPr bwMode="auto">
        <a:xfrm>
          <a:off x="2247900" y="339090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1876425</xdr:colOff>
      <xdr:row>21</xdr:row>
      <xdr:rowOff>0</xdr:rowOff>
    </xdr:from>
    <xdr:to>
      <xdr:col>2</xdr:col>
      <xdr:colOff>1876425</xdr:colOff>
      <xdr:row>22</xdr:row>
      <xdr:rowOff>47625</xdr:rowOff>
    </xdr:to>
    <xdr:sp macro="" textlink="">
      <xdr:nvSpPr>
        <xdr:cNvPr id="66705407" name="Text Box 60"/>
        <xdr:cNvSpPr txBox="1">
          <a:spLocks noChangeArrowheads="1"/>
        </xdr:cNvSpPr>
      </xdr:nvSpPr>
      <xdr:spPr bwMode="auto">
        <a:xfrm>
          <a:off x="2247900" y="339090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1876425</xdr:colOff>
      <xdr:row>21</xdr:row>
      <xdr:rowOff>0</xdr:rowOff>
    </xdr:from>
    <xdr:to>
      <xdr:col>2</xdr:col>
      <xdr:colOff>1876425</xdr:colOff>
      <xdr:row>22</xdr:row>
      <xdr:rowOff>47625</xdr:rowOff>
    </xdr:to>
    <xdr:sp macro="" textlink="">
      <xdr:nvSpPr>
        <xdr:cNvPr id="66705408" name="Text Box 61"/>
        <xdr:cNvSpPr txBox="1">
          <a:spLocks noChangeArrowheads="1"/>
        </xdr:cNvSpPr>
      </xdr:nvSpPr>
      <xdr:spPr bwMode="auto">
        <a:xfrm>
          <a:off x="2247900" y="339090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1876425</xdr:colOff>
      <xdr:row>21</xdr:row>
      <xdr:rowOff>0</xdr:rowOff>
    </xdr:from>
    <xdr:to>
      <xdr:col>2</xdr:col>
      <xdr:colOff>1876425</xdr:colOff>
      <xdr:row>22</xdr:row>
      <xdr:rowOff>47625</xdr:rowOff>
    </xdr:to>
    <xdr:sp macro="" textlink="">
      <xdr:nvSpPr>
        <xdr:cNvPr id="66705409" name="Text Box 62"/>
        <xdr:cNvSpPr txBox="1">
          <a:spLocks noChangeArrowheads="1"/>
        </xdr:cNvSpPr>
      </xdr:nvSpPr>
      <xdr:spPr bwMode="auto">
        <a:xfrm>
          <a:off x="2247900" y="339090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1876425</xdr:colOff>
      <xdr:row>21</xdr:row>
      <xdr:rowOff>0</xdr:rowOff>
    </xdr:from>
    <xdr:to>
      <xdr:col>2</xdr:col>
      <xdr:colOff>1876425</xdr:colOff>
      <xdr:row>22</xdr:row>
      <xdr:rowOff>47625</xdr:rowOff>
    </xdr:to>
    <xdr:sp macro="" textlink="">
      <xdr:nvSpPr>
        <xdr:cNvPr id="66705410" name="Text Box 63"/>
        <xdr:cNvSpPr txBox="1">
          <a:spLocks noChangeArrowheads="1"/>
        </xdr:cNvSpPr>
      </xdr:nvSpPr>
      <xdr:spPr bwMode="auto">
        <a:xfrm>
          <a:off x="2247900" y="339090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1876425</xdr:colOff>
      <xdr:row>21</xdr:row>
      <xdr:rowOff>0</xdr:rowOff>
    </xdr:from>
    <xdr:to>
      <xdr:col>2</xdr:col>
      <xdr:colOff>1876425</xdr:colOff>
      <xdr:row>22</xdr:row>
      <xdr:rowOff>47625</xdr:rowOff>
    </xdr:to>
    <xdr:sp macro="" textlink="">
      <xdr:nvSpPr>
        <xdr:cNvPr id="66705411" name="Text Box 64"/>
        <xdr:cNvSpPr txBox="1">
          <a:spLocks noChangeArrowheads="1"/>
        </xdr:cNvSpPr>
      </xdr:nvSpPr>
      <xdr:spPr bwMode="auto">
        <a:xfrm>
          <a:off x="2247900" y="339090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1876425</xdr:colOff>
      <xdr:row>21</xdr:row>
      <xdr:rowOff>0</xdr:rowOff>
    </xdr:from>
    <xdr:to>
      <xdr:col>2</xdr:col>
      <xdr:colOff>1876425</xdr:colOff>
      <xdr:row>22</xdr:row>
      <xdr:rowOff>47625</xdr:rowOff>
    </xdr:to>
    <xdr:sp macro="" textlink="">
      <xdr:nvSpPr>
        <xdr:cNvPr id="66705412" name="Text Box 65"/>
        <xdr:cNvSpPr txBox="1">
          <a:spLocks noChangeArrowheads="1"/>
        </xdr:cNvSpPr>
      </xdr:nvSpPr>
      <xdr:spPr bwMode="auto">
        <a:xfrm>
          <a:off x="2247900" y="339090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1876425</xdr:colOff>
      <xdr:row>21</xdr:row>
      <xdr:rowOff>0</xdr:rowOff>
    </xdr:from>
    <xdr:to>
      <xdr:col>2</xdr:col>
      <xdr:colOff>371475</xdr:colOff>
      <xdr:row>22</xdr:row>
      <xdr:rowOff>57150</xdr:rowOff>
    </xdr:to>
    <xdr:sp macro="" textlink="">
      <xdr:nvSpPr>
        <xdr:cNvPr id="66705413" name="Text Box 66"/>
        <xdr:cNvSpPr txBox="1">
          <a:spLocks noChangeArrowheads="1"/>
        </xdr:cNvSpPr>
      </xdr:nvSpPr>
      <xdr:spPr bwMode="auto">
        <a:xfrm>
          <a:off x="371475" y="3390900"/>
          <a:ext cx="3714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1876425</xdr:colOff>
      <xdr:row>21</xdr:row>
      <xdr:rowOff>0</xdr:rowOff>
    </xdr:from>
    <xdr:to>
      <xdr:col>2</xdr:col>
      <xdr:colOff>371475</xdr:colOff>
      <xdr:row>22</xdr:row>
      <xdr:rowOff>57150</xdr:rowOff>
    </xdr:to>
    <xdr:sp macro="" textlink="">
      <xdr:nvSpPr>
        <xdr:cNvPr id="66705414" name="Text Box 67"/>
        <xdr:cNvSpPr txBox="1">
          <a:spLocks noChangeArrowheads="1"/>
        </xdr:cNvSpPr>
      </xdr:nvSpPr>
      <xdr:spPr bwMode="auto">
        <a:xfrm>
          <a:off x="371475" y="3390900"/>
          <a:ext cx="3714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1876425</xdr:colOff>
      <xdr:row>21</xdr:row>
      <xdr:rowOff>0</xdr:rowOff>
    </xdr:from>
    <xdr:to>
      <xdr:col>2</xdr:col>
      <xdr:colOff>371475</xdr:colOff>
      <xdr:row>22</xdr:row>
      <xdr:rowOff>57150</xdr:rowOff>
    </xdr:to>
    <xdr:sp macro="" textlink="">
      <xdr:nvSpPr>
        <xdr:cNvPr id="66705415" name="Text Box 68"/>
        <xdr:cNvSpPr txBox="1">
          <a:spLocks noChangeArrowheads="1"/>
        </xdr:cNvSpPr>
      </xdr:nvSpPr>
      <xdr:spPr bwMode="auto">
        <a:xfrm>
          <a:off x="371475" y="3390900"/>
          <a:ext cx="3714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1876425</xdr:colOff>
      <xdr:row>21</xdr:row>
      <xdr:rowOff>0</xdr:rowOff>
    </xdr:from>
    <xdr:to>
      <xdr:col>2</xdr:col>
      <xdr:colOff>371475</xdr:colOff>
      <xdr:row>22</xdr:row>
      <xdr:rowOff>57150</xdr:rowOff>
    </xdr:to>
    <xdr:sp macro="" textlink="">
      <xdr:nvSpPr>
        <xdr:cNvPr id="66705416" name="Text Box 69"/>
        <xdr:cNvSpPr txBox="1">
          <a:spLocks noChangeArrowheads="1"/>
        </xdr:cNvSpPr>
      </xdr:nvSpPr>
      <xdr:spPr bwMode="auto">
        <a:xfrm>
          <a:off x="371475" y="3390900"/>
          <a:ext cx="3714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1876425</xdr:colOff>
      <xdr:row>21</xdr:row>
      <xdr:rowOff>0</xdr:rowOff>
    </xdr:from>
    <xdr:to>
      <xdr:col>2</xdr:col>
      <xdr:colOff>371475</xdr:colOff>
      <xdr:row>22</xdr:row>
      <xdr:rowOff>57150</xdr:rowOff>
    </xdr:to>
    <xdr:sp macro="" textlink="">
      <xdr:nvSpPr>
        <xdr:cNvPr id="66705417" name="Text Box 70"/>
        <xdr:cNvSpPr txBox="1">
          <a:spLocks noChangeArrowheads="1"/>
        </xdr:cNvSpPr>
      </xdr:nvSpPr>
      <xdr:spPr bwMode="auto">
        <a:xfrm>
          <a:off x="371475" y="3390900"/>
          <a:ext cx="3714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1876425</xdr:colOff>
      <xdr:row>21</xdr:row>
      <xdr:rowOff>0</xdr:rowOff>
    </xdr:from>
    <xdr:to>
      <xdr:col>2</xdr:col>
      <xdr:colOff>371475</xdr:colOff>
      <xdr:row>22</xdr:row>
      <xdr:rowOff>57150</xdr:rowOff>
    </xdr:to>
    <xdr:sp macro="" textlink="">
      <xdr:nvSpPr>
        <xdr:cNvPr id="66705418" name="Text Box 71"/>
        <xdr:cNvSpPr txBox="1">
          <a:spLocks noChangeArrowheads="1"/>
        </xdr:cNvSpPr>
      </xdr:nvSpPr>
      <xdr:spPr bwMode="auto">
        <a:xfrm>
          <a:off x="371475" y="3390900"/>
          <a:ext cx="3714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1876425</xdr:colOff>
      <xdr:row>21</xdr:row>
      <xdr:rowOff>0</xdr:rowOff>
    </xdr:from>
    <xdr:to>
      <xdr:col>2</xdr:col>
      <xdr:colOff>371475</xdr:colOff>
      <xdr:row>22</xdr:row>
      <xdr:rowOff>57150</xdr:rowOff>
    </xdr:to>
    <xdr:sp macro="" textlink="">
      <xdr:nvSpPr>
        <xdr:cNvPr id="66705419" name="Text Box 72"/>
        <xdr:cNvSpPr txBox="1">
          <a:spLocks noChangeArrowheads="1"/>
        </xdr:cNvSpPr>
      </xdr:nvSpPr>
      <xdr:spPr bwMode="auto">
        <a:xfrm>
          <a:off x="371475" y="3390900"/>
          <a:ext cx="3714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1876425</xdr:colOff>
      <xdr:row>21</xdr:row>
      <xdr:rowOff>0</xdr:rowOff>
    </xdr:from>
    <xdr:to>
      <xdr:col>2</xdr:col>
      <xdr:colOff>371475</xdr:colOff>
      <xdr:row>22</xdr:row>
      <xdr:rowOff>57150</xdr:rowOff>
    </xdr:to>
    <xdr:sp macro="" textlink="">
      <xdr:nvSpPr>
        <xdr:cNvPr id="66705420" name="Text Box 73"/>
        <xdr:cNvSpPr txBox="1">
          <a:spLocks noChangeArrowheads="1"/>
        </xdr:cNvSpPr>
      </xdr:nvSpPr>
      <xdr:spPr bwMode="auto">
        <a:xfrm>
          <a:off x="371475" y="3390900"/>
          <a:ext cx="3714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1876425</xdr:colOff>
      <xdr:row>21</xdr:row>
      <xdr:rowOff>0</xdr:rowOff>
    </xdr:from>
    <xdr:to>
      <xdr:col>2</xdr:col>
      <xdr:colOff>371475</xdr:colOff>
      <xdr:row>22</xdr:row>
      <xdr:rowOff>57150</xdr:rowOff>
    </xdr:to>
    <xdr:sp macro="" textlink="">
      <xdr:nvSpPr>
        <xdr:cNvPr id="66705421" name="Text Box 74"/>
        <xdr:cNvSpPr txBox="1">
          <a:spLocks noChangeArrowheads="1"/>
        </xdr:cNvSpPr>
      </xdr:nvSpPr>
      <xdr:spPr bwMode="auto">
        <a:xfrm>
          <a:off x="371475" y="3390900"/>
          <a:ext cx="3714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1876425</xdr:colOff>
      <xdr:row>21</xdr:row>
      <xdr:rowOff>0</xdr:rowOff>
    </xdr:from>
    <xdr:to>
      <xdr:col>2</xdr:col>
      <xdr:colOff>371475</xdr:colOff>
      <xdr:row>22</xdr:row>
      <xdr:rowOff>57150</xdr:rowOff>
    </xdr:to>
    <xdr:sp macro="" textlink="">
      <xdr:nvSpPr>
        <xdr:cNvPr id="66705422" name="Text Box 75"/>
        <xdr:cNvSpPr txBox="1">
          <a:spLocks noChangeArrowheads="1"/>
        </xdr:cNvSpPr>
      </xdr:nvSpPr>
      <xdr:spPr bwMode="auto">
        <a:xfrm>
          <a:off x="371475" y="3390900"/>
          <a:ext cx="3714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1876425</xdr:colOff>
      <xdr:row>21</xdr:row>
      <xdr:rowOff>0</xdr:rowOff>
    </xdr:from>
    <xdr:to>
      <xdr:col>2</xdr:col>
      <xdr:colOff>371475</xdr:colOff>
      <xdr:row>22</xdr:row>
      <xdr:rowOff>57150</xdr:rowOff>
    </xdr:to>
    <xdr:sp macro="" textlink="">
      <xdr:nvSpPr>
        <xdr:cNvPr id="66705423" name="Text Box 76"/>
        <xdr:cNvSpPr txBox="1">
          <a:spLocks noChangeArrowheads="1"/>
        </xdr:cNvSpPr>
      </xdr:nvSpPr>
      <xdr:spPr bwMode="auto">
        <a:xfrm>
          <a:off x="371475" y="3390900"/>
          <a:ext cx="3714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1876425</xdr:colOff>
      <xdr:row>21</xdr:row>
      <xdr:rowOff>0</xdr:rowOff>
    </xdr:from>
    <xdr:to>
      <xdr:col>2</xdr:col>
      <xdr:colOff>371475</xdr:colOff>
      <xdr:row>22</xdr:row>
      <xdr:rowOff>57150</xdr:rowOff>
    </xdr:to>
    <xdr:sp macro="" textlink="">
      <xdr:nvSpPr>
        <xdr:cNvPr id="66705424" name="Text Box 77"/>
        <xdr:cNvSpPr txBox="1">
          <a:spLocks noChangeArrowheads="1"/>
        </xdr:cNvSpPr>
      </xdr:nvSpPr>
      <xdr:spPr bwMode="auto">
        <a:xfrm>
          <a:off x="371475" y="3390900"/>
          <a:ext cx="3714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1876425</xdr:colOff>
      <xdr:row>22</xdr:row>
      <xdr:rowOff>0</xdr:rowOff>
    </xdr:from>
    <xdr:to>
      <xdr:col>2</xdr:col>
      <xdr:colOff>371475</xdr:colOff>
      <xdr:row>23</xdr:row>
      <xdr:rowOff>57150</xdr:rowOff>
    </xdr:to>
    <xdr:sp macro="" textlink="">
      <xdr:nvSpPr>
        <xdr:cNvPr id="66705425" name="Text Box 78"/>
        <xdr:cNvSpPr txBox="1">
          <a:spLocks noChangeArrowheads="1"/>
        </xdr:cNvSpPr>
      </xdr:nvSpPr>
      <xdr:spPr bwMode="auto">
        <a:xfrm>
          <a:off x="371475" y="3562350"/>
          <a:ext cx="3714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1876425</xdr:colOff>
      <xdr:row>22</xdr:row>
      <xdr:rowOff>0</xdr:rowOff>
    </xdr:from>
    <xdr:to>
      <xdr:col>2</xdr:col>
      <xdr:colOff>371475</xdr:colOff>
      <xdr:row>23</xdr:row>
      <xdr:rowOff>57150</xdr:rowOff>
    </xdr:to>
    <xdr:sp macro="" textlink="">
      <xdr:nvSpPr>
        <xdr:cNvPr id="66705426" name="Text Box 79"/>
        <xdr:cNvSpPr txBox="1">
          <a:spLocks noChangeArrowheads="1"/>
        </xdr:cNvSpPr>
      </xdr:nvSpPr>
      <xdr:spPr bwMode="auto">
        <a:xfrm>
          <a:off x="371475" y="3562350"/>
          <a:ext cx="3714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1876425</xdr:colOff>
      <xdr:row>22</xdr:row>
      <xdr:rowOff>0</xdr:rowOff>
    </xdr:from>
    <xdr:to>
      <xdr:col>2</xdr:col>
      <xdr:colOff>371475</xdr:colOff>
      <xdr:row>23</xdr:row>
      <xdr:rowOff>57150</xdr:rowOff>
    </xdr:to>
    <xdr:sp macro="" textlink="">
      <xdr:nvSpPr>
        <xdr:cNvPr id="66705427" name="Text Box 80"/>
        <xdr:cNvSpPr txBox="1">
          <a:spLocks noChangeArrowheads="1"/>
        </xdr:cNvSpPr>
      </xdr:nvSpPr>
      <xdr:spPr bwMode="auto">
        <a:xfrm>
          <a:off x="371475" y="3562350"/>
          <a:ext cx="3714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1876425</xdr:colOff>
      <xdr:row>22</xdr:row>
      <xdr:rowOff>0</xdr:rowOff>
    </xdr:from>
    <xdr:to>
      <xdr:col>2</xdr:col>
      <xdr:colOff>371475</xdr:colOff>
      <xdr:row>23</xdr:row>
      <xdr:rowOff>57150</xdr:rowOff>
    </xdr:to>
    <xdr:sp macro="" textlink="">
      <xdr:nvSpPr>
        <xdr:cNvPr id="66705428" name="Text Box 81"/>
        <xdr:cNvSpPr txBox="1">
          <a:spLocks noChangeArrowheads="1"/>
        </xdr:cNvSpPr>
      </xdr:nvSpPr>
      <xdr:spPr bwMode="auto">
        <a:xfrm>
          <a:off x="371475" y="3562350"/>
          <a:ext cx="3714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1876425</xdr:colOff>
      <xdr:row>22</xdr:row>
      <xdr:rowOff>0</xdr:rowOff>
    </xdr:from>
    <xdr:to>
      <xdr:col>2</xdr:col>
      <xdr:colOff>371475</xdr:colOff>
      <xdr:row>23</xdr:row>
      <xdr:rowOff>57150</xdr:rowOff>
    </xdr:to>
    <xdr:sp macro="" textlink="">
      <xdr:nvSpPr>
        <xdr:cNvPr id="66705429" name="Text Box 82"/>
        <xdr:cNvSpPr txBox="1">
          <a:spLocks noChangeArrowheads="1"/>
        </xdr:cNvSpPr>
      </xdr:nvSpPr>
      <xdr:spPr bwMode="auto">
        <a:xfrm>
          <a:off x="371475" y="3562350"/>
          <a:ext cx="3714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1876425</xdr:colOff>
      <xdr:row>22</xdr:row>
      <xdr:rowOff>0</xdr:rowOff>
    </xdr:from>
    <xdr:to>
      <xdr:col>2</xdr:col>
      <xdr:colOff>371475</xdr:colOff>
      <xdr:row>23</xdr:row>
      <xdr:rowOff>57150</xdr:rowOff>
    </xdr:to>
    <xdr:sp macro="" textlink="">
      <xdr:nvSpPr>
        <xdr:cNvPr id="66705430" name="Text Box 83"/>
        <xdr:cNvSpPr txBox="1">
          <a:spLocks noChangeArrowheads="1"/>
        </xdr:cNvSpPr>
      </xdr:nvSpPr>
      <xdr:spPr bwMode="auto">
        <a:xfrm>
          <a:off x="371475" y="3562350"/>
          <a:ext cx="3714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1876425</xdr:colOff>
      <xdr:row>22</xdr:row>
      <xdr:rowOff>0</xdr:rowOff>
    </xdr:from>
    <xdr:to>
      <xdr:col>2</xdr:col>
      <xdr:colOff>371475</xdr:colOff>
      <xdr:row>23</xdr:row>
      <xdr:rowOff>57150</xdr:rowOff>
    </xdr:to>
    <xdr:sp macro="" textlink="">
      <xdr:nvSpPr>
        <xdr:cNvPr id="66705431" name="Text Box 84"/>
        <xdr:cNvSpPr txBox="1">
          <a:spLocks noChangeArrowheads="1"/>
        </xdr:cNvSpPr>
      </xdr:nvSpPr>
      <xdr:spPr bwMode="auto">
        <a:xfrm>
          <a:off x="371475" y="3562350"/>
          <a:ext cx="3714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1876425</xdr:colOff>
      <xdr:row>22</xdr:row>
      <xdr:rowOff>0</xdr:rowOff>
    </xdr:from>
    <xdr:to>
      <xdr:col>2</xdr:col>
      <xdr:colOff>371475</xdr:colOff>
      <xdr:row>23</xdr:row>
      <xdr:rowOff>57150</xdr:rowOff>
    </xdr:to>
    <xdr:sp macro="" textlink="">
      <xdr:nvSpPr>
        <xdr:cNvPr id="66705432" name="Text Box 85"/>
        <xdr:cNvSpPr txBox="1">
          <a:spLocks noChangeArrowheads="1"/>
        </xdr:cNvSpPr>
      </xdr:nvSpPr>
      <xdr:spPr bwMode="auto">
        <a:xfrm>
          <a:off x="371475" y="3562350"/>
          <a:ext cx="3714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1876425</xdr:colOff>
      <xdr:row>22</xdr:row>
      <xdr:rowOff>0</xdr:rowOff>
    </xdr:from>
    <xdr:to>
      <xdr:col>2</xdr:col>
      <xdr:colOff>371475</xdr:colOff>
      <xdr:row>23</xdr:row>
      <xdr:rowOff>57150</xdr:rowOff>
    </xdr:to>
    <xdr:sp macro="" textlink="">
      <xdr:nvSpPr>
        <xdr:cNvPr id="66705433" name="Text Box 86"/>
        <xdr:cNvSpPr txBox="1">
          <a:spLocks noChangeArrowheads="1"/>
        </xdr:cNvSpPr>
      </xdr:nvSpPr>
      <xdr:spPr bwMode="auto">
        <a:xfrm>
          <a:off x="371475" y="3562350"/>
          <a:ext cx="3714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1876425</xdr:colOff>
      <xdr:row>22</xdr:row>
      <xdr:rowOff>0</xdr:rowOff>
    </xdr:from>
    <xdr:to>
      <xdr:col>2</xdr:col>
      <xdr:colOff>371475</xdr:colOff>
      <xdr:row>23</xdr:row>
      <xdr:rowOff>57150</xdr:rowOff>
    </xdr:to>
    <xdr:sp macro="" textlink="">
      <xdr:nvSpPr>
        <xdr:cNvPr id="66705434" name="Text Box 87"/>
        <xdr:cNvSpPr txBox="1">
          <a:spLocks noChangeArrowheads="1"/>
        </xdr:cNvSpPr>
      </xdr:nvSpPr>
      <xdr:spPr bwMode="auto">
        <a:xfrm>
          <a:off x="371475" y="3562350"/>
          <a:ext cx="3714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1876425</xdr:colOff>
      <xdr:row>22</xdr:row>
      <xdr:rowOff>0</xdr:rowOff>
    </xdr:from>
    <xdr:to>
      <xdr:col>2</xdr:col>
      <xdr:colOff>371475</xdr:colOff>
      <xdr:row>23</xdr:row>
      <xdr:rowOff>57150</xdr:rowOff>
    </xdr:to>
    <xdr:sp macro="" textlink="">
      <xdr:nvSpPr>
        <xdr:cNvPr id="66705435" name="Text Box 88"/>
        <xdr:cNvSpPr txBox="1">
          <a:spLocks noChangeArrowheads="1"/>
        </xdr:cNvSpPr>
      </xdr:nvSpPr>
      <xdr:spPr bwMode="auto">
        <a:xfrm>
          <a:off x="371475" y="3562350"/>
          <a:ext cx="3714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1876425</xdr:colOff>
      <xdr:row>22</xdr:row>
      <xdr:rowOff>0</xdr:rowOff>
    </xdr:from>
    <xdr:to>
      <xdr:col>2</xdr:col>
      <xdr:colOff>371475</xdr:colOff>
      <xdr:row>23</xdr:row>
      <xdr:rowOff>57150</xdr:rowOff>
    </xdr:to>
    <xdr:sp macro="" textlink="">
      <xdr:nvSpPr>
        <xdr:cNvPr id="66705436" name="Text Box 89"/>
        <xdr:cNvSpPr txBox="1">
          <a:spLocks noChangeArrowheads="1"/>
        </xdr:cNvSpPr>
      </xdr:nvSpPr>
      <xdr:spPr bwMode="auto">
        <a:xfrm>
          <a:off x="371475" y="3562350"/>
          <a:ext cx="3714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5</xdr:col>
      <xdr:colOff>0</xdr:colOff>
      <xdr:row>0</xdr:row>
      <xdr:rowOff>0</xdr:rowOff>
    </xdr:to>
    <xdr:graphicFrame macro="">
      <xdr:nvGraphicFramePr>
        <xdr:cNvPr id="63272932" name="Диаграма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0</xdr:row>
      <xdr:rowOff>0</xdr:rowOff>
    </xdr:from>
    <xdr:to>
      <xdr:col>4</xdr:col>
      <xdr:colOff>723900</xdr:colOff>
      <xdr:row>0</xdr:row>
      <xdr:rowOff>0</xdr:rowOff>
    </xdr:to>
    <xdr:graphicFrame macro="">
      <xdr:nvGraphicFramePr>
        <xdr:cNvPr id="63272933" name="Диаграма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9525</xdr:colOff>
      <xdr:row>0</xdr:row>
      <xdr:rowOff>0</xdr:rowOff>
    </xdr:from>
    <xdr:to>
      <xdr:col>5</xdr:col>
      <xdr:colOff>0</xdr:colOff>
      <xdr:row>0</xdr:row>
      <xdr:rowOff>0</xdr:rowOff>
    </xdr:to>
    <xdr:graphicFrame macro="">
      <xdr:nvGraphicFramePr>
        <xdr:cNvPr id="63272934" name="Диаграма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0</xdr:row>
      <xdr:rowOff>0</xdr:rowOff>
    </xdr:from>
    <xdr:to>
      <xdr:col>5</xdr:col>
      <xdr:colOff>0</xdr:colOff>
      <xdr:row>0</xdr:row>
      <xdr:rowOff>0</xdr:rowOff>
    </xdr:to>
    <xdr:graphicFrame macro="">
      <xdr:nvGraphicFramePr>
        <xdr:cNvPr id="63272935" name="Диаграма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19050</xdr:colOff>
      <xdr:row>0</xdr:row>
      <xdr:rowOff>0</xdr:rowOff>
    </xdr:from>
    <xdr:to>
      <xdr:col>4</xdr:col>
      <xdr:colOff>742950</xdr:colOff>
      <xdr:row>0</xdr:row>
      <xdr:rowOff>0</xdr:rowOff>
    </xdr:to>
    <xdr:graphicFrame macro="">
      <xdr:nvGraphicFramePr>
        <xdr:cNvPr id="63272936" name="Диаграма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28575</xdr:colOff>
      <xdr:row>0</xdr:row>
      <xdr:rowOff>0</xdr:rowOff>
    </xdr:from>
    <xdr:to>
      <xdr:col>4</xdr:col>
      <xdr:colOff>752475</xdr:colOff>
      <xdr:row>0</xdr:row>
      <xdr:rowOff>0</xdr:rowOff>
    </xdr:to>
    <xdr:graphicFrame macro="">
      <xdr:nvGraphicFramePr>
        <xdr:cNvPr id="63272937" name="Диаграма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19050</xdr:colOff>
      <xdr:row>0</xdr:row>
      <xdr:rowOff>0</xdr:rowOff>
    </xdr:from>
    <xdr:to>
      <xdr:col>4</xdr:col>
      <xdr:colOff>752475</xdr:colOff>
      <xdr:row>0</xdr:row>
      <xdr:rowOff>0</xdr:rowOff>
    </xdr:to>
    <xdr:graphicFrame macro="">
      <xdr:nvGraphicFramePr>
        <xdr:cNvPr id="63272938" name="Диаграма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19050</xdr:colOff>
      <xdr:row>0</xdr:row>
      <xdr:rowOff>0</xdr:rowOff>
    </xdr:from>
    <xdr:to>
      <xdr:col>4</xdr:col>
      <xdr:colOff>742950</xdr:colOff>
      <xdr:row>0</xdr:row>
      <xdr:rowOff>0</xdr:rowOff>
    </xdr:to>
    <xdr:graphicFrame macro="">
      <xdr:nvGraphicFramePr>
        <xdr:cNvPr id="63272939" name="Диаграма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19050</xdr:colOff>
      <xdr:row>45</xdr:row>
      <xdr:rowOff>0</xdr:rowOff>
    </xdr:from>
    <xdr:to>
      <xdr:col>4</xdr:col>
      <xdr:colOff>762000</xdr:colOff>
      <xdr:row>45</xdr:row>
      <xdr:rowOff>0</xdr:rowOff>
    </xdr:to>
    <xdr:graphicFrame macro="">
      <xdr:nvGraphicFramePr>
        <xdr:cNvPr id="63272940" name="Диаграма 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114300</xdr:colOff>
      <xdr:row>45</xdr:row>
      <xdr:rowOff>0</xdr:rowOff>
    </xdr:from>
    <xdr:to>
      <xdr:col>0</xdr:col>
      <xdr:colOff>285750</xdr:colOff>
      <xdr:row>45</xdr:row>
      <xdr:rowOff>0</xdr:rowOff>
    </xdr:to>
    <xdr:sp macro="" textlink="">
      <xdr:nvSpPr>
        <xdr:cNvPr id="63272941" name="Rectangle 26"/>
        <xdr:cNvSpPr>
          <a:spLocks noChangeArrowheads="1"/>
        </xdr:cNvSpPr>
      </xdr:nvSpPr>
      <xdr:spPr bwMode="auto">
        <a:xfrm>
          <a:off x="114300" y="7972425"/>
          <a:ext cx="171450" cy="0"/>
        </a:xfrm>
        <a:prstGeom prst="rect">
          <a:avLst/>
        </a:prstGeom>
        <a:solidFill>
          <a:srgbClr val="FFFF99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2352675</xdr:colOff>
      <xdr:row>45</xdr:row>
      <xdr:rowOff>0</xdr:rowOff>
    </xdr:from>
    <xdr:to>
      <xdr:col>2</xdr:col>
      <xdr:colOff>361950</xdr:colOff>
      <xdr:row>45</xdr:row>
      <xdr:rowOff>0</xdr:rowOff>
    </xdr:to>
    <xdr:sp macro="" textlink="">
      <xdr:nvSpPr>
        <xdr:cNvPr id="63272942" name="Rectangle 27"/>
        <xdr:cNvSpPr>
          <a:spLocks noChangeArrowheads="1"/>
        </xdr:cNvSpPr>
      </xdr:nvSpPr>
      <xdr:spPr bwMode="auto">
        <a:xfrm>
          <a:off x="2638425" y="7972425"/>
          <a:ext cx="733425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19050</xdr:colOff>
      <xdr:row>45</xdr:row>
      <xdr:rowOff>0</xdr:rowOff>
    </xdr:from>
    <xdr:to>
      <xdr:col>4</xdr:col>
      <xdr:colOff>762000</xdr:colOff>
      <xdr:row>45</xdr:row>
      <xdr:rowOff>0</xdr:rowOff>
    </xdr:to>
    <xdr:graphicFrame macro="">
      <xdr:nvGraphicFramePr>
        <xdr:cNvPr id="63272943" name="Диаграма 2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114300</xdr:colOff>
      <xdr:row>45</xdr:row>
      <xdr:rowOff>0</xdr:rowOff>
    </xdr:from>
    <xdr:to>
      <xdr:col>0</xdr:col>
      <xdr:colOff>285750</xdr:colOff>
      <xdr:row>45</xdr:row>
      <xdr:rowOff>0</xdr:rowOff>
    </xdr:to>
    <xdr:sp macro="" textlink="">
      <xdr:nvSpPr>
        <xdr:cNvPr id="63272944" name="Rectangle 29"/>
        <xdr:cNvSpPr>
          <a:spLocks noChangeArrowheads="1"/>
        </xdr:cNvSpPr>
      </xdr:nvSpPr>
      <xdr:spPr bwMode="auto">
        <a:xfrm>
          <a:off x="114300" y="7972425"/>
          <a:ext cx="171450" cy="0"/>
        </a:xfrm>
        <a:prstGeom prst="rect">
          <a:avLst/>
        </a:prstGeom>
        <a:solidFill>
          <a:srgbClr val="FFFF99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2352675</xdr:colOff>
      <xdr:row>45</xdr:row>
      <xdr:rowOff>0</xdr:rowOff>
    </xdr:from>
    <xdr:to>
      <xdr:col>2</xdr:col>
      <xdr:colOff>361950</xdr:colOff>
      <xdr:row>45</xdr:row>
      <xdr:rowOff>0</xdr:rowOff>
    </xdr:to>
    <xdr:sp macro="" textlink="">
      <xdr:nvSpPr>
        <xdr:cNvPr id="63272945" name="Rectangle 30"/>
        <xdr:cNvSpPr>
          <a:spLocks noChangeArrowheads="1"/>
        </xdr:cNvSpPr>
      </xdr:nvSpPr>
      <xdr:spPr bwMode="auto">
        <a:xfrm>
          <a:off x="2638425" y="7972425"/>
          <a:ext cx="733425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29</xdr:row>
      <xdr:rowOff>0</xdr:rowOff>
    </xdr:from>
    <xdr:to>
      <xdr:col>5</xdr:col>
      <xdr:colOff>723900</xdr:colOff>
      <xdr:row>29</xdr:row>
      <xdr:rowOff>0</xdr:rowOff>
    </xdr:to>
    <xdr:graphicFrame macro="">
      <xdr:nvGraphicFramePr>
        <xdr:cNvPr id="56649021" name="Диаграма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114300</xdr:colOff>
      <xdr:row>29</xdr:row>
      <xdr:rowOff>0</xdr:rowOff>
    </xdr:from>
    <xdr:to>
      <xdr:col>0</xdr:col>
      <xdr:colOff>257175</xdr:colOff>
      <xdr:row>29</xdr:row>
      <xdr:rowOff>0</xdr:rowOff>
    </xdr:to>
    <xdr:sp macro="" textlink="">
      <xdr:nvSpPr>
        <xdr:cNvPr id="56649022" name="Rectangle 5"/>
        <xdr:cNvSpPr>
          <a:spLocks noChangeArrowheads="1"/>
        </xdr:cNvSpPr>
      </xdr:nvSpPr>
      <xdr:spPr bwMode="auto">
        <a:xfrm>
          <a:off x="114300" y="9820275"/>
          <a:ext cx="142875" cy="0"/>
        </a:xfrm>
        <a:prstGeom prst="rect">
          <a:avLst/>
        </a:prstGeom>
        <a:solidFill>
          <a:srgbClr val="FFFF99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2352675</xdr:colOff>
      <xdr:row>29</xdr:row>
      <xdr:rowOff>0</xdr:rowOff>
    </xdr:from>
    <xdr:to>
      <xdr:col>2</xdr:col>
      <xdr:colOff>361950</xdr:colOff>
      <xdr:row>29</xdr:row>
      <xdr:rowOff>0</xdr:rowOff>
    </xdr:to>
    <xdr:sp macro="" textlink="">
      <xdr:nvSpPr>
        <xdr:cNvPr id="56649023" name="Rectangle 6"/>
        <xdr:cNvSpPr>
          <a:spLocks noChangeArrowheads="1"/>
        </xdr:cNvSpPr>
      </xdr:nvSpPr>
      <xdr:spPr bwMode="auto">
        <a:xfrm>
          <a:off x="2438400" y="9820275"/>
          <a:ext cx="36195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9525</xdr:colOff>
      <xdr:row>29</xdr:row>
      <xdr:rowOff>0</xdr:rowOff>
    </xdr:from>
    <xdr:to>
      <xdr:col>6</xdr:col>
      <xdr:colOff>0</xdr:colOff>
      <xdr:row>29</xdr:row>
      <xdr:rowOff>0</xdr:rowOff>
    </xdr:to>
    <xdr:graphicFrame macro="">
      <xdr:nvGraphicFramePr>
        <xdr:cNvPr id="56649024" name="Диаграма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114300</xdr:colOff>
      <xdr:row>29</xdr:row>
      <xdr:rowOff>0</xdr:rowOff>
    </xdr:from>
    <xdr:to>
      <xdr:col>0</xdr:col>
      <xdr:colOff>257175</xdr:colOff>
      <xdr:row>29</xdr:row>
      <xdr:rowOff>0</xdr:rowOff>
    </xdr:to>
    <xdr:sp macro="" textlink="">
      <xdr:nvSpPr>
        <xdr:cNvPr id="56649025" name="Rectangle 8"/>
        <xdr:cNvSpPr>
          <a:spLocks noChangeArrowheads="1"/>
        </xdr:cNvSpPr>
      </xdr:nvSpPr>
      <xdr:spPr bwMode="auto">
        <a:xfrm>
          <a:off x="114300" y="9820275"/>
          <a:ext cx="142875" cy="0"/>
        </a:xfrm>
        <a:prstGeom prst="rect">
          <a:avLst/>
        </a:prstGeom>
        <a:solidFill>
          <a:srgbClr val="FFFF99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2352675</xdr:colOff>
      <xdr:row>29</xdr:row>
      <xdr:rowOff>0</xdr:rowOff>
    </xdr:from>
    <xdr:to>
      <xdr:col>2</xdr:col>
      <xdr:colOff>361950</xdr:colOff>
      <xdr:row>29</xdr:row>
      <xdr:rowOff>0</xdr:rowOff>
    </xdr:to>
    <xdr:sp macro="" textlink="">
      <xdr:nvSpPr>
        <xdr:cNvPr id="56649026" name="Rectangle 9"/>
        <xdr:cNvSpPr>
          <a:spLocks noChangeArrowheads="1"/>
        </xdr:cNvSpPr>
      </xdr:nvSpPr>
      <xdr:spPr bwMode="auto">
        <a:xfrm>
          <a:off x="2438400" y="9820275"/>
          <a:ext cx="36195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28575</xdr:colOff>
      <xdr:row>29</xdr:row>
      <xdr:rowOff>0</xdr:rowOff>
    </xdr:from>
    <xdr:to>
      <xdr:col>7</xdr:col>
      <xdr:colOff>0</xdr:colOff>
      <xdr:row>29</xdr:row>
      <xdr:rowOff>0</xdr:rowOff>
    </xdr:to>
    <xdr:graphicFrame macro="">
      <xdr:nvGraphicFramePr>
        <xdr:cNvPr id="56649027" name="Диаграма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114300</xdr:colOff>
      <xdr:row>29</xdr:row>
      <xdr:rowOff>0</xdr:rowOff>
    </xdr:from>
    <xdr:to>
      <xdr:col>0</xdr:col>
      <xdr:colOff>257175</xdr:colOff>
      <xdr:row>29</xdr:row>
      <xdr:rowOff>0</xdr:rowOff>
    </xdr:to>
    <xdr:sp macro="" textlink="">
      <xdr:nvSpPr>
        <xdr:cNvPr id="56649028" name="Rectangle 11"/>
        <xdr:cNvSpPr>
          <a:spLocks noChangeArrowheads="1"/>
        </xdr:cNvSpPr>
      </xdr:nvSpPr>
      <xdr:spPr bwMode="auto">
        <a:xfrm>
          <a:off x="114300" y="9820275"/>
          <a:ext cx="142875" cy="0"/>
        </a:xfrm>
        <a:prstGeom prst="rect">
          <a:avLst/>
        </a:prstGeom>
        <a:solidFill>
          <a:srgbClr val="FFFF99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2352675</xdr:colOff>
      <xdr:row>29</xdr:row>
      <xdr:rowOff>0</xdr:rowOff>
    </xdr:from>
    <xdr:to>
      <xdr:col>2</xdr:col>
      <xdr:colOff>361950</xdr:colOff>
      <xdr:row>29</xdr:row>
      <xdr:rowOff>0</xdr:rowOff>
    </xdr:to>
    <xdr:sp macro="" textlink="">
      <xdr:nvSpPr>
        <xdr:cNvPr id="56649029" name="Rectangle 12"/>
        <xdr:cNvSpPr>
          <a:spLocks noChangeArrowheads="1"/>
        </xdr:cNvSpPr>
      </xdr:nvSpPr>
      <xdr:spPr bwMode="auto">
        <a:xfrm>
          <a:off x="2438400" y="9820275"/>
          <a:ext cx="36195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19050</xdr:colOff>
      <xdr:row>29</xdr:row>
      <xdr:rowOff>0</xdr:rowOff>
    </xdr:from>
    <xdr:to>
      <xdr:col>5</xdr:col>
      <xdr:colOff>742950</xdr:colOff>
      <xdr:row>29</xdr:row>
      <xdr:rowOff>0</xdr:rowOff>
    </xdr:to>
    <xdr:graphicFrame macro="">
      <xdr:nvGraphicFramePr>
        <xdr:cNvPr id="56649030" name="Диаграма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114300</xdr:colOff>
      <xdr:row>29</xdr:row>
      <xdr:rowOff>0</xdr:rowOff>
    </xdr:from>
    <xdr:to>
      <xdr:col>0</xdr:col>
      <xdr:colOff>257175</xdr:colOff>
      <xdr:row>29</xdr:row>
      <xdr:rowOff>0</xdr:rowOff>
    </xdr:to>
    <xdr:sp macro="" textlink="">
      <xdr:nvSpPr>
        <xdr:cNvPr id="56649031" name="Rectangle 14"/>
        <xdr:cNvSpPr>
          <a:spLocks noChangeArrowheads="1"/>
        </xdr:cNvSpPr>
      </xdr:nvSpPr>
      <xdr:spPr bwMode="auto">
        <a:xfrm>
          <a:off x="114300" y="9820275"/>
          <a:ext cx="142875" cy="0"/>
        </a:xfrm>
        <a:prstGeom prst="rect">
          <a:avLst/>
        </a:prstGeom>
        <a:solidFill>
          <a:srgbClr val="FFFF99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2352675</xdr:colOff>
      <xdr:row>29</xdr:row>
      <xdr:rowOff>0</xdr:rowOff>
    </xdr:from>
    <xdr:to>
      <xdr:col>2</xdr:col>
      <xdr:colOff>361950</xdr:colOff>
      <xdr:row>29</xdr:row>
      <xdr:rowOff>0</xdr:rowOff>
    </xdr:to>
    <xdr:sp macro="" textlink="">
      <xdr:nvSpPr>
        <xdr:cNvPr id="56649032" name="Rectangle 15"/>
        <xdr:cNvSpPr>
          <a:spLocks noChangeArrowheads="1"/>
        </xdr:cNvSpPr>
      </xdr:nvSpPr>
      <xdr:spPr bwMode="auto">
        <a:xfrm>
          <a:off x="2438400" y="9820275"/>
          <a:ext cx="36195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28575</xdr:colOff>
      <xdr:row>29</xdr:row>
      <xdr:rowOff>0</xdr:rowOff>
    </xdr:from>
    <xdr:to>
      <xdr:col>5</xdr:col>
      <xdr:colOff>752475</xdr:colOff>
      <xdr:row>29</xdr:row>
      <xdr:rowOff>0</xdr:rowOff>
    </xdr:to>
    <xdr:graphicFrame macro="">
      <xdr:nvGraphicFramePr>
        <xdr:cNvPr id="56649033" name="Диаграма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114300</xdr:colOff>
      <xdr:row>29</xdr:row>
      <xdr:rowOff>0</xdr:rowOff>
    </xdr:from>
    <xdr:to>
      <xdr:col>0</xdr:col>
      <xdr:colOff>257175</xdr:colOff>
      <xdr:row>29</xdr:row>
      <xdr:rowOff>0</xdr:rowOff>
    </xdr:to>
    <xdr:sp macro="" textlink="">
      <xdr:nvSpPr>
        <xdr:cNvPr id="56649034" name="Rectangle 17"/>
        <xdr:cNvSpPr>
          <a:spLocks noChangeArrowheads="1"/>
        </xdr:cNvSpPr>
      </xdr:nvSpPr>
      <xdr:spPr bwMode="auto">
        <a:xfrm>
          <a:off x="114300" y="9820275"/>
          <a:ext cx="142875" cy="0"/>
        </a:xfrm>
        <a:prstGeom prst="rect">
          <a:avLst/>
        </a:prstGeom>
        <a:solidFill>
          <a:srgbClr val="FFFF99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2352675</xdr:colOff>
      <xdr:row>29</xdr:row>
      <xdr:rowOff>0</xdr:rowOff>
    </xdr:from>
    <xdr:to>
      <xdr:col>2</xdr:col>
      <xdr:colOff>361950</xdr:colOff>
      <xdr:row>29</xdr:row>
      <xdr:rowOff>0</xdr:rowOff>
    </xdr:to>
    <xdr:sp macro="" textlink="">
      <xdr:nvSpPr>
        <xdr:cNvPr id="56649035" name="Rectangle 18"/>
        <xdr:cNvSpPr>
          <a:spLocks noChangeArrowheads="1"/>
        </xdr:cNvSpPr>
      </xdr:nvSpPr>
      <xdr:spPr bwMode="auto">
        <a:xfrm>
          <a:off x="2438400" y="9820275"/>
          <a:ext cx="36195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19050</xdr:colOff>
      <xdr:row>29</xdr:row>
      <xdr:rowOff>0</xdr:rowOff>
    </xdr:from>
    <xdr:to>
      <xdr:col>5</xdr:col>
      <xdr:colOff>752475</xdr:colOff>
      <xdr:row>29</xdr:row>
      <xdr:rowOff>0</xdr:rowOff>
    </xdr:to>
    <xdr:graphicFrame macro="">
      <xdr:nvGraphicFramePr>
        <xdr:cNvPr id="56649036" name="Диаграма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114300</xdr:colOff>
      <xdr:row>29</xdr:row>
      <xdr:rowOff>0</xdr:rowOff>
    </xdr:from>
    <xdr:to>
      <xdr:col>0</xdr:col>
      <xdr:colOff>257175</xdr:colOff>
      <xdr:row>29</xdr:row>
      <xdr:rowOff>0</xdr:rowOff>
    </xdr:to>
    <xdr:sp macro="" textlink="">
      <xdr:nvSpPr>
        <xdr:cNvPr id="56649037" name="Rectangle 20"/>
        <xdr:cNvSpPr>
          <a:spLocks noChangeArrowheads="1"/>
        </xdr:cNvSpPr>
      </xdr:nvSpPr>
      <xdr:spPr bwMode="auto">
        <a:xfrm>
          <a:off x="114300" y="9820275"/>
          <a:ext cx="142875" cy="0"/>
        </a:xfrm>
        <a:prstGeom prst="rect">
          <a:avLst/>
        </a:prstGeom>
        <a:solidFill>
          <a:srgbClr val="FFFF99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2352675</xdr:colOff>
      <xdr:row>29</xdr:row>
      <xdr:rowOff>0</xdr:rowOff>
    </xdr:from>
    <xdr:to>
      <xdr:col>2</xdr:col>
      <xdr:colOff>361950</xdr:colOff>
      <xdr:row>29</xdr:row>
      <xdr:rowOff>0</xdr:rowOff>
    </xdr:to>
    <xdr:sp macro="" textlink="">
      <xdr:nvSpPr>
        <xdr:cNvPr id="56649038" name="Rectangle 21"/>
        <xdr:cNvSpPr>
          <a:spLocks noChangeArrowheads="1"/>
        </xdr:cNvSpPr>
      </xdr:nvSpPr>
      <xdr:spPr bwMode="auto">
        <a:xfrm>
          <a:off x="2438400" y="9820275"/>
          <a:ext cx="36195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19050</xdr:colOff>
      <xdr:row>29</xdr:row>
      <xdr:rowOff>0</xdr:rowOff>
    </xdr:from>
    <xdr:to>
      <xdr:col>5</xdr:col>
      <xdr:colOff>742950</xdr:colOff>
      <xdr:row>29</xdr:row>
      <xdr:rowOff>0</xdr:rowOff>
    </xdr:to>
    <xdr:graphicFrame macro="">
      <xdr:nvGraphicFramePr>
        <xdr:cNvPr id="56649039" name="Диаграма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114300</xdr:colOff>
      <xdr:row>29</xdr:row>
      <xdr:rowOff>0</xdr:rowOff>
    </xdr:from>
    <xdr:to>
      <xdr:col>0</xdr:col>
      <xdr:colOff>257175</xdr:colOff>
      <xdr:row>29</xdr:row>
      <xdr:rowOff>0</xdr:rowOff>
    </xdr:to>
    <xdr:sp macro="" textlink="">
      <xdr:nvSpPr>
        <xdr:cNvPr id="56649040" name="Rectangle 23"/>
        <xdr:cNvSpPr>
          <a:spLocks noChangeArrowheads="1"/>
        </xdr:cNvSpPr>
      </xdr:nvSpPr>
      <xdr:spPr bwMode="auto">
        <a:xfrm>
          <a:off x="114300" y="9820275"/>
          <a:ext cx="142875" cy="0"/>
        </a:xfrm>
        <a:prstGeom prst="rect">
          <a:avLst/>
        </a:prstGeom>
        <a:solidFill>
          <a:srgbClr val="FFFF99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2352675</xdr:colOff>
      <xdr:row>29</xdr:row>
      <xdr:rowOff>0</xdr:rowOff>
    </xdr:from>
    <xdr:to>
      <xdr:col>2</xdr:col>
      <xdr:colOff>361950</xdr:colOff>
      <xdr:row>29</xdr:row>
      <xdr:rowOff>0</xdr:rowOff>
    </xdr:to>
    <xdr:sp macro="" textlink="">
      <xdr:nvSpPr>
        <xdr:cNvPr id="56649041" name="Rectangle 24"/>
        <xdr:cNvSpPr>
          <a:spLocks noChangeArrowheads="1"/>
        </xdr:cNvSpPr>
      </xdr:nvSpPr>
      <xdr:spPr bwMode="auto">
        <a:xfrm>
          <a:off x="2438400" y="9820275"/>
          <a:ext cx="36195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19050</xdr:colOff>
      <xdr:row>29</xdr:row>
      <xdr:rowOff>0</xdr:rowOff>
    </xdr:from>
    <xdr:to>
      <xdr:col>5</xdr:col>
      <xdr:colOff>762000</xdr:colOff>
      <xdr:row>29</xdr:row>
      <xdr:rowOff>0</xdr:rowOff>
    </xdr:to>
    <xdr:graphicFrame macro="">
      <xdr:nvGraphicFramePr>
        <xdr:cNvPr id="56649042" name="Диаграма 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114300</xdr:colOff>
      <xdr:row>29</xdr:row>
      <xdr:rowOff>0</xdr:rowOff>
    </xdr:from>
    <xdr:to>
      <xdr:col>0</xdr:col>
      <xdr:colOff>257175</xdr:colOff>
      <xdr:row>29</xdr:row>
      <xdr:rowOff>0</xdr:rowOff>
    </xdr:to>
    <xdr:sp macro="" textlink="">
      <xdr:nvSpPr>
        <xdr:cNvPr id="56649043" name="Rectangle 26"/>
        <xdr:cNvSpPr>
          <a:spLocks noChangeArrowheads="1"/>
        </xdr:cNvSpPr>
      </xdr:nvSpPr>
      <xdr:spPr bwMode="auto">
        <a:xfrm>
          <a:off x="114300" y="9820275"/>
          <a:ext cx="142875" cy="0"/>
        </a:xfrm>
        <a:prstGeom prst="rect">
          <a:avLst/>
        </a:prstGeom>
        <a:solidFill>
          <a:srgbClr val="FFFF99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2352675</xdr:colOff>
      <xdr:row>29</xdr:row>
      <xdr:rowOff>0</xdr:rowOff>
    </xdr:from>
    <xdr:to>
      <xdr:col>2</xdr:col>
      <xdr:colOff>361950</xdr:colOff>
      <xdr:row>29</xdr:row>
      <xdr:rowOff>0</xdr:rowOff>
    </xdr:to>
    <xdr:sp macro="" textlink="">
      <xdr:nvSpPr>
        <xdr:cNvPr id="56649044" name="Rectangle 27"/>
        <xdr:cNvSpPr>
          <a:spLocks noChangeArrowheads="1"/>
        </xdr:cNvSpPr>
      </xdr:nvSpPr>
      <xdr:spPr bwMode="auto">
        <a:xfrm>
          <a:off x="2438400" y="9820275"/>
          <a:ext cx="36195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19050</xdr:colOff>
      <xdr:row>29</xdr:row>
      <xdr:rowOff>0</xdr:rowOff>
    </xdr:from>
    <xdr:to>
      <xdr:col>5</xdr:col>
      <xdr:colOff>762000</xdr:colOff>
      <xdr:row>29</xdr:row>
      <xdr:rowOff>0</xdr:rowOff>
    </xdr:to>
    <xdr:graphicFrame macro="">
      <xdr:nvGraphicFramePr>
        <xdr:cNvPr id="56649045" name="Диаграма 2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114300</xdr:colOff>
      <xdr:row>29</xdr:row>
      <xdr:rowOff>0</xdr:rowOff>
    </xdr:from>
    <xdr:to>
      <xdr:col>0</xdr:col>
      <xdr:colOff>257175</xdr:colOff>
      <xdr:row>29</xdr:row>
      <xdr:rowOff>0</xdr:rowOff>
    </xdr:to>
    <xdr:sp macro="" textlink="">
      <xdr:nvSpPr>
        <xdr:cNvPr id="56649046" name="Rectangle 29"/>
        <xdr:cNvSpPr>
          <a:spLocks noChangeArrowheads="1"/>
        </xdr:cNvSpPr>
      </xdr:nvSpPr>
      <xdr:spPr bwMode="auto">
        <a:xfrm>
          <a:off x="114300" y="9820275"/>
          <a:ext cx="142875" cy="0"/>
        </a:xfrm>
        <a:prstGeom prst="rect">
          <a:avLst/>
        </a:prstGeom>
        <a:solidFill>
          <a:srgbClr val="FFFF99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2352675</xdr:colOff>
      <xdr:row>29</xdr:row>
      <xdr:rowOff>0</xdr:rowOff>
    </xdr:from>
    <xdr:to>
      <xdr:col>2</xdr:col>
      <xdr:colOff>361950</xdr:colOff>
      <xdr:row>29</xdr:row>
      <xdr:rowOff>0</xdr:rowOff>
    </xdr:to>
    <xdr:sp macro="" textlink="">
      <xdr:nvSpPr>
        <xdr:cNvPr id="56649047" name="Rectangle 30"/>
        <xdr:cNvSpPr>
          <a:spLocks noChangeArrowheads="1"/>
        </xdr:cNvSpPr>
      </xdr:nvSpPr>
      <xdr:spPr bwMode="auto">
        <a:xfrm>
          <a:off x="2438400" y="9820275"/>
          <a:ext cx="36195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6</xdr:col>
      <xdr:colOff>0</xdr:colOff>
      <xdr:row>0</xdr:row>
      <xdr:rowOff>0</xdr:rowOff>
    </xdr:to>
    <xdr:graphicFrame macro="">
      <xdr:nvGraphicFramePr>
        <xdr:cNvPr id="64617972" name="Диаграма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0</xdr:row>
      <xdr:rowOff>0</xdr:rowOff>
    </xdr:from>
    <xdr:to>
      <xdr:col>5</xdr:col>
      <xdr:colOff>723900</xdr:colOff>
      <xdr:row>0</xdr:row>
      <xdr:rowOff>0</xdr:rowOff>
    </xdr:to>
    <xdr:graphicFrame macro="">
      <xdr:nvGraphicFramePr>
        <xdr:cNvPr id="64617973" name="Диаграма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9525</xdr:colOff>
      <xdr:row>0</xdr:row>
      <xdr:rowOff>0</xdr:rowOff>
    </xdr:from>
    <xdr:to>
      <xdr:col>6</xdr:col>
      <xdr:colOff>0</xdr:colOff>
      <xdr:row>0</xdr:row>
      <xdr:rowOff>0</xdr:rowOff>
    </xdr:to>
    <xdr:graphicFrame macro="">
      <xdr:nvGraphicFramePr>
        <xdr:cNvPr id="64617974" name="Диаграма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0</xdr:row>
      <xdr:rowOff>0</xdr:rowOff>
    </xdr:from>
    <xdr:to>
      <xdr:col>7</xdr:col>
      <xdr:colOff>0</xdr:colOff>
      <xdr:row>0</xdr:row>
      <xdr:rowOff>0</xdr:rowOff>
    </xdr:to>
    <xdr:graphicFrame macro="">
      <xdr:nvGraphicFramePr>
        <xdr:cNvPr id="64617975" name="Диаграма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19050</xdr:colOff>
      <xdr:row>0</xdr:row>
      <xdr:rowOff>0</xdr:rowOff>
    </xdr:from>
    <xdr:to>
      <xdr:col>5</xdr:col>
      <xdr:colOff>742950</xdr:colOff>
      <xdr:row>0</xdr:row>
      <xdr:rowOff>0</xdr:rowOff>
    </xdr:to>
    <xdr:graphicFrame macro="">
      <xdr:nvGraphicFramePr>
        <xdr:cNvPr id="64617976" name="Диаграма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28575</xdr:colOff>
      <xdr:row>0</xdr:row>
      <xdr:rowOff>0</xdr:rowOff>
    </xdr:from>
    <xdr:to>
      <xdr:col>5</xdr:col>
      <xdr:colOff>752475</xdr:colOff>
      <xdr:row>0</xdr:row>
      <xdr:rowOff>0</xdr:rowOff>
    </xdr:to>
    <xdr:graphicFrame macro="">
      <xdr:nvGraphicFramePr>
        <xdr:cNvPr id="64617977" name="Диаграма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19050</xdr:colOff>
      <xdr:row>0</xdr:row>
      <xdr:rowOff>0</xdr:rowOff>
    </xdr:from>
    <xdr:to>
      <xdr:col>5</xdr:col>
      <xdr:colOff>752475</xdr:colOff>
      <xdr:row>0</xdr:row>
      <xdr:rowOff>0</xdr:rowOff>
    </xdr:to>
    <xdr:graphicFrame macro="">
      <xdr:nvGraphicFramePr>
        <xdr:cNvPr id="64617978" name="Диаграма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19050</xdr:colOff>
      <xdr:row>22</xdr:row>
      <xdr:rowOff>0</xdr:rowOff>
    </xdr:from>
    <xdr:to>
      <xdr:col>5</xdr:col>
      <xdr:colOff>762000</xdr:colOff>
      <xdr:row>22</xdr:row>
      <xdr:rowOff>0</xdr:rowOff>
    </xdr:to>
    <xdr:graphicFrame macro="">
      <xdr:nvGraphicFramePr>
        <xdr:cNvPr id="64617981" name="Диаграма 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114300</xdr:colOff>
      <xdr:row>22</xdr:row>
      <xdr:rowOff>0</xdr:rowOff>
    </xdr:from>
    <xdr:to>
      <xdr:col>0</xdr:col>
      <xdr:colOff>276225</xdr:colOff>
      <xdr:row>22</xdr:row>
      <xdr:rowOff>0</xdr:rowOff>
    </xdr:to>
    <xdr:sp macro="" textlink="">
      <xdr:nvSpPr>
        <xdr:cNvPr id="64617982" name="Rectangle 26"/>
        <xdr:cNvSpPr>
          <a:spLocks noChangeArrowheads="1"/>
        </xdr:cNvSpPr>
      </xdr:nvSpPr>
      <xdr:spPr bwMode="auto">
        <a:xfrm>
          <a:off x="114300" y="8410575"/>
          <a:ext cx="161925" cy="0"/>
        </a:xfrm>
        <a:prstGeom prst="rect">
          <a:avLst/>
        </a:prstGeom>
        <a:solidFill>
          <a:srgbClr val="FFFF99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2352675</xdr:colOff>
      <xdr:row>22</xdr:row>
      <xdr:rowOff>0</xdr:rowOff>
    </xdr:from>
    <xdr:to>
      <xdr:col>2</xdr:col>
      <xdr:colOff>361950</xdr:colOff>
      <xdr:row>22</xdr:row>
      <xdr:rowOff>0</xdr:rowOff>
    </xdr:to>
    <xdr:sp macro="" textlink="">
      <xdr:nvSpPr>
        <xdr:cNvPr id="64617983" name="Rectangle 27"/>
        <xdr:cNvSpPr>
          <a:spLocks noChangeArrowheads="1"/>
        </xdr:cNvSpPr>
      </xdr:nvSpPr>
      <xdr:spPr bwMode="auto">
        <a:xfrm>
          <a:off x="2695575" y="8410575"/>
          <a:ext cx="504825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19050</xdr:colOff>
      <xdr:row>22</xdr:row>
      <xdr:rowOff>0</xdr:rowOff>
    </xdr:from>
    <xdr:to>
      <xdr:col>5</xdr:col>
      <xdr:colOff>762000</xdr:colOff>
      <xdr:row>22</xdr:row>
      <xdr:rowOff>0</xdr:rowOff>
    </xdr:to>
    <xdr:graphicFrame macro="">
      <xdr:nvGraphicFramePr>
        <xdr:cNvPr id="64617984" name="Диаграма 2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114300</xdr:colOff>
      <xdr:row>22</xdr:row>
      <xdr:rowOff>0</xdr:rowOff>
    </xdr:from>
    <xdr:to>
      <xdr:col>0</xdr:col>
      <xdr:colOff>276225</xdr:colOff>
      <xdr:row>22</xdr:row>
      <xdr:rowOff>0</xdr:rowOff>
    </xdr:to>
    <xdr:sp macro="" textlink="">
      <xdr:nvSpPr>
        <xdr:cNvPr id="64617985" name="Rectangle 29"/>
        <xdr:cNvSpPr>
          <a:spLocks noChangeArrowheads="1"/>
        </xdr:cNvSpPr>
      </xdr:nvSpPr>
      <xdr:spPr bwMode="auto">
        <a:xfrm>
          <a:off x="114300" y="8410575"/>
          <a:ext cx="161925" cy="0"/>
        </a:xfrm>
        <a:prstGeom prst="rect">
          <a:avLst/>
        </a:prstGeom>
        <a:solidFill>
          <a:srgbClr val="FFFF99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2352675</xdr:colOff>
      <xdr:row>22</xdr:row>
      <xdr:rowOff>0</xdr:rowOff>
    </xdr:from>
    <xdr:to>
      <xdr:col>2</xdr:col>
      <xdr:colOff>361950</xdr:colOff>
      <xdr:row>22</xdr:row>
      <xdr:rowOff>0</xdr:rowOff>
    </xdr:to>
    <xdr:sp macro="" textlink="">
      <xdr:nvSpPr>
        <xdr:cNvPr id="64617986" name="Rectangle 30"/>
        <xdr:cNvSpPr>
          <a:spLocks noChangeArrowheads="1"/>
        </xdr:cNvSpPr>
      </xdr:nvSpPr>
      <xdr:spPr bwMode="auto">
        <a:xfrm>
          <a:off x="2695575" y="8410575"/>
          <a:ext cx="504825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6</xdr:col>
      <xdr:colOff>0</xdr:colOff>
      <xdr:row>0</xdr:row>
      <xdr:rowOff>0</xdr:rowOff>
    </xdr:to>
    <xdr:graphicFrame macro="">
      <xdr:nvGraphicFramePr>
        <xdr:cNvPr id="57333472" name="Диаграма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</xdr:colOff>
      <xdr:row>41</xdr:row>
      <xdr:rowOff>0</xdr:rowOff>
    </xdr:from>
    <xdr:to>
      <xdr:col>6</xdr:col>
      <xdr:colOff>0</xdr:colOff>
      <xdr:row>41</xdr:row>
      <xdr:rowOff>0</xdr:rowOff>
    </xdr:to>
    <xdr:graphicFrame macro="">
      <xdr:nvGraphicFramePr>
        <xdr:cNvPr id="57333475" name="Диаграма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114300</xdr:colOff>
      <xdr:row>41</xdr:row>
      <xdr:rowOff>0</xdr:rowOff>
    </xdr:from>
    <xdr:to>
      <xdr:col>0</xdr:col>
      <xdr:colOff>295275</xdr:colOff>
      <xdr:row>41</xdr:row>
      <xdr:rowOff>0</xdr:rowOff>
    </xdr:to>
    <xdr:sp macro="" textlink="">
      <xdr:nvSpPr>
        <xdr:cNvPr id="57333476" name="Rectangle 8"/>
        <xdr:cNvSpPr>
          <a:spLocks noChangeArrowheads="1"/>
        </xdr:cNvSpPr>
      </xdr:nvSpPr>
      <xdr:spPr bwMode="auto">
        <a:xfrm>
          <a:off x="114300" y="11210925"/>
          <a:ext cx="180975" cy="0"/>
        </a:xfrm>
        <a:prstGeom prst="rect">
          <a:avLst/>
        </a:prstGeom>
        <a:solidFill>
          <a:srgbClr val="FFFF99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2352675</xdr:colOff>
      <xdr:row>41</xdr:row>
      <xdr:rowOff>0</xdr:rowOff>
    </xdr:from>
    <xdr:to>
      <xdr:col>2</xdr:col>
      <xdr:colOff>361950</xdr:colOff>
      <xdr:row>41</xdr:row>
      <xdr:rowOff>0</xdr:rowOff>
    </xdr:to>
    <xdr:sp macro="" textlink="">
      <xdr:nvSpPr>
        <xdr:cNvPr id="57333477" name="Rectangle 9"/>
        <xdr:cNvSpPr>
          <a:spLocks noChangeArrowheads="1"/>
        </xdr:cNvSpPr>
      </xdr:nvSpPr>
      <xdr:spPr bwMode="auto">
        <a:xfrm>
          <a:off x="2676525" y="11210925"/>
          <a:ext cx="752475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28575</xdr:colOff>
      <xdr:row>41</xdr:row>
      <xdr:rowOff>0</xdr:rowOff>
    </xdr:from>
    <xdr:to>
      <xdr:col>7</xdr:col>
      <xdr:colOff>0</xdr:colOff>
      <xdr:row>41</xdr:row>
      <xdr:rowOff>0</xdr:rowOff>
    </xdr:to>
    <xdr:graphicFrame macro="">
      <xdr:nvGraphicFramePr>
        <xdr:cNvPr id="57333478" name="Диаграма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114300</xdr:colOff>
      <xdr:row>41</xdr:row>
      <xdr:rowOff>0</xdr:rowOff>
    </xdr:from>
    <xdr:to>
      <xdr:col>0</xdr:col>
      <xdr:colOff>295275</xdr:colOff>
      <xdr:row>41</xdr:row>
      <xdr:rowOff>0</xdr:rowOff>
    </xdr:to>
    <xdr:sp macro="" textlink="">
      <xdr:nvSpPr>
        <xdr:cNvPr id="57333479" name="Rectangle 11"/>
        <xdr:cNvSpPr>
          <a:spLocks noChangeArrowheads="1"/>
        </xdr:cNvSpPr>
      </xdr:nvSpPr>
      <xdr:spPr bwMode="auto">
        <a:xfrm>
          <a:off x="114300" y="11210925"/>
          <a:ext cx="180975" cy="0"/>
        </a:xfrm>
        <a:prstGeom prst="rect">
          <a:avLst/>
        </a:prstGeom>
        <a:solidFill>
          <a:srgbClr val="FFFF99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2352675</xdr:colOff>
      <xdr:row>41</xdr:row>
      <xdr:rowOff>0</xdr:rowOff>
    </xdr:from>
    <xdr:to>
      <xdr:col>2</xdr:col>
      <xdr:colOff>361950</xdr:colOff>
      <xdr:row>41</xdr:row>
      <xdr:rowOff>0</xdr:rowOff>
    </xdr:to>
    <xdr:sp macro="" textlink="">
      <xdr:nvSpPr>
        <xdr:cNvPr id="57333480" name="Rectangle 12"/>
        <xdr:cNvSpPr>
          <a:spLocks noChangeArrowheads="1"/>
        </xdr:cNvSpPr>
      </xdr:nvSpPr>
      <xdr:spPr bwMode="auto">
        <a:xfrm>
          <a:off x="2676525" y="11210925"/>
          <a:ext cx="752475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19050</xdr:colOff>
      <xdr:row>41</xdr:row>
      <xdr:rowOff>0</xdr:rowOff>
    </xdr:from>
    <xdr:to>
      <xdr:col>5</xdr:col>
      <xdr:colOff>742950</xdr:colOff>
      <xdr:row>41</xdr:row>
      <xdr:rowOff>0</xdr:rowOff>
    </xdr:to>
    <xdr:graphicFrame macro="">
      <xdr:nvGraphicFramePr>
        <xdr:cNvPr id="57333481" name="Диаграма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114300</xdr:colOff>
      <xdr:row>41</xdr:row>
      <xdr:rowOff>0</xdr:rowOff>
    </xdr:from>
    <xdr:to>
      <xdr:col>0</xdr:col>
      <xdr:colOff>295275</xdr:colOff>
      <xdr:row>41</xdr:row>
      <xdr:rowOff>0</xdr:rowOff>
    </xdr:to>
    <xdr:sp macro="" textlink="">
      <xdr:nvSpPr>
        <xdr:cNvPr id="57333482" name="Rectangle 14"/>
        <xdr:cNvSpPr>
          <a:spLocks noChangeArrowheads="1"/>
        </xdr:cNvSpPr>
      </xdr:nvSpPr>
      <xdr:spPr bwMode="auto">
        <a:xfrm>
          <a:off x="114300" y="11210925"/>
          <a:ext cx="180975" cy="0"/>
        </a:xfrm>
        <a:prstGeom prst="rect">
          <a:avLst/>
        </a:prstGeom>
        <a:solidFill>
          <a:srgbClr val="FFFF99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2352675</xdr:colOff>
      <xdr:row>41</xdr:row>
      <xdr:rowOff>0</xdr:rowOff>
    </xdr:from>
    <xdr:to>
      <xdr:col>2</xdr:col>
      <xdr:colOff>361950</xdr:colOff>
      <xdr:row>41</xdr:row>
      <xdr:rowOff>0</xdr:rowOff>
    </xdr:to>
    <xdr:sp macro="" textlink="">
      <xdr:nvSpPr>
        <xdr:cNvPr id="57333483" name="Rectangle 15"/>
        <xdr:cNvSpPr>
          <a:spLocks noChangeArrowheads="1"/>
        </xdr:cNvSpPr>
      </xdr:nvSpPr>
      <xdr:spPr bwMode="auto">
        <a:xfrm>
          <a:off x="2676525" y="11210925"/>
          <a:ext cx="752475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28575</xdr:colOff>
      <xdr:row>41</xdr:row>
      <xdr:rowOff>0</xdr:rowOff>
    </xdr:from>
    <xdr:to>
      <xdr:col>5</xdr:col>
      <xdr:colOff>752475</xdr:colOff>
      <xdr:row>41</xdr:row>
      <xdr:rowOff>0</xdr:rowOff>
    </xdr:to>
    <xdr:graphicFrame macro="">
      <xdr:nvGraphicFramePr>
        <xdr:cNvPr id="57333484" name="Диаграма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114300</xdr:colOff>
      <xdr:row>41</xdr:row>
      <xdr:rowOff>0</xdr:rowOff>
    </xdr:from>
    <xdr:to>
      <xdr:col>0</xdr:col>
      <xdr:colOff>295275</xdr:colOff>
      <xdr:row>41</xdr:row>
      <xdr:rowOff>0</xdr:rowOff>
    </xdr:to>
    <xdr:sp macro="" textlink="">
      <xdr:nvSpPr>
        <xdr:cNvPr id="57333485" name="Rectangle 17"/>
        <xdr:cNvSpPr>
          <a:spLocks noChangeArrowheads="1"/>
        </xdr:cNvSpPr>
      </xdr:nvSpPr>
      <xdr:spPr bwMode="auto">
        <a:xfrm>
          <a:off x="114300" y="11210925"/>
          <a:ext cx="180975" cy="0"/>
        </a:xfrm>
        <a:prstGeom prst="rect">
          <a:avLst/>
        </a:prstGeom>
        <a:solidFill>
          <a:srgbClr val="FFFF99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2352675</xdr:colOff>
      <xdr:row>41</xdr:row>
      <xdr:rowOff>0</xdr:rowOff>
    </xdr:from>
    <xdr:to>
      <xdr:col>2</xdr:col>
      <xdr:colOff>361950</xdr:colOff>
      <xdr:row>41</xdr:row>
      <xdr:rowOff>0</xdr:rowOff>
    </xdr:to>
    <xdr:sp macro="" textlink="">
      <xdr:nvSpPr>
        <xdr:cNvPr id="57333486" name="Rectangle 18"/>
        <xdr:cNvSpPr>
          <a:spLocks noChangeArrowheads="1"/>
        </xdr:cNvSpPr>
      </xdr:nvSpPr>
      <xdr:spPr bwMode="auto">
        <a:xfrm>
          <a:off x="2676525" y="11210925"/>
          <a:ext cx="752475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19050</xdr:colOff>
      <xdr:row>41</xdr:row>
      <xdr:rowOff>0</xdr:rowOff>
    </xdr:from>
    <xdr:to>
      <xdr:col>5</xdr:col>
      <xdr:colOff>752475</xdr:colOff>
      <xdr:row>41</xdr:row>
      <xdr:rowOff>0</xdr:rowOff>
    </xdr:to>
    <xdr:graphicFrame macro="">
      <xdr:nvGraphicFramePr>
        <xdr:cNvPr id="57333487" name="Диаграма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114300</xdr:colOff>
      <xdr:row>41</xdr:row>
      <xdr:rowOff>0</xdr:rowOff>
    </xdr:from>
    <xdr:to>
      <xdr:col>0</xdr:col>
      <xdr:colOff>295275</xdr:colOff>
      <xdr:row>41</xdr:row>
      <xdr:rowOff>0</xdr:rowOff>
    </xdr:to>
    <xdr:sp macro="" textlink="">
      <xdr:nvSpPr>
        <xdr:cNvPr id="57333488" name="Rectangle 20"/>
        <xdr:cNvSpPr>
          <a:spLocks noChangeArrowheads="1"/>
        </xdr:cNvSpPr>
      </xdr:nvSpPr>
      <xdr:spPr bwMode="auto">
        <a:xfrm>
          <a:off x="114300" y="11210925"/>
          <a:ext cx="180975" cy="0"/>
        </a:xfrm>
        <a:prstGeom prst="rect">
          <a:avLst/>
        </a:prstGeom>
        <a:solidFill>
          <a:srgbClr val="FFFF99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2352675</xdr:colOff>
      <xdr:row>41</xdr:row>
      <xdr:rowOff>0</xdr:rowOff>
    </xdr:from>
    <xdr:to>
      <xdr:col>2</xdr:col>
      <xdr:colOff>361950</xdr:colOff>
      <xdr:row>41</xdr:row>
      <xdr:rowOff>0</xdr:rowOff>
    </xdr:to>
    <xdr:sp macro="" textlink="">
      <xdr:nvSpPr>
        <xdr:cNvPr id="57333489" name="Rectangle 21"/>
        <xdr:cNvSpPr>
          <a:spLocks noChangeArrowheads="1"/>
        </xdr:cNvSpPr>
      </xdr:nvSpPr>
      <xdr:spPr bwMode="auto">
        <a:xfrm>
          <a:off x="2676525" y="11210925"/>
          <a:ext cx="752475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19050</xdr:colOff>
      <xdr:row>41</xdr:row>
      <xdr:rowOff>0</xdr:rowOff>
    </xdr:from>
    <xdr:to>
      <xdr:col>5</xdr:col>
      <xdr:colOff>742950</xdr:colOff>
      <xdr:row>41</xdr:row>
      <xdr:rowOff>0</xdr:rowOff>
    </xdr:to>
    <xdr:graphicFrame macro="">
      <xdr:nvGraphicFramePr>
        <xdr:cNvPr id="57333490" name="Диаграма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114300</xdr:colOff>
      <xdr:row>41</xdr:row>
      <xdr:rowOff>0</xdr:rowOff>
    </xdr:from>
    <xdr:to>
      <xdr:col>0</xdr:col>
      <xdr:colOff>295275</xdr:colOff>
      <xdr:row>41</xdr:row>
      <xdr:rowOff>0</xdr:rowOff>
    </xdr:to>
    <xdr:sp macro="" textlink="">
      <xdr:nvSpPr>
        <xdr:cNvPr id="57333491" name="Rectangle 23"/>
        <xdr:cNvSpPr>
          <a:spLocks noChangeArrowheads="1"/>
        </xdr:cNvSpPr>
      </xdr:nvSpPr>
      <xdr:spPr bwMode="auto">
        <a:xfrm>
          <a:off x="114300" y="11210925"/>
          <a:ext cx="180975" cy="0"/>
        </a:xfrm>
        <a:prstGeom prst="rect">
          <a:avLst/>
        </a:prstGeom>
        <a:solidFill>
          <a:srgbClr val="FFFF99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2352675</xdr:colOff>
      <xdr:row>41</xdr:row>
      <xdr:rowOff>0</xdr:rowOff>
    </xdr:from>
    <xdr:to>
      <xdr:col>2</xdr:col>
      <xdr:colOff>361950</xdr:colOff>
      <xdr:row>41</xdr:row>
      <xdr:rowOff>0</xdr:rowOff>
    </xdr:to>
    <xdr:sp macro="" textlink="">
      <xdr:nvSpPr>
        <xdr:cNvPr id="57333492" name="Rectangle 24"/>
        <xdr:cNvSpPr>
          <a:spLocks noChangeArrowheads="1"/>
        </xdr:cNvSpPr>
      </xdr:nvSpPr>
      <xdr:spPr bwMode="auto">
        <a:xfrm>
          <a:off x="2676525" y="11210925"/>
          <a:ext cx="752475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19050</xdr:colOff>
      <xdr:row>41</xdr:row>
      <xdr:rowOff>0</xdr:rowOff>
    </xdr:from>
    <xdr:to>
      <xdr:col>5</xdr:col>
      <xdr:colOff>762000</xdr:colOff>
      <xdr:row>41</xdr:row>
      <xdr:rowOff>0</xdr:rowOff>
    </xdr:to>
    <xdr:graphicFrame macro="">
      <xdr:nvGraphicFramePr>
        <xdr:cNvPr id="57333493" name="Диаграма 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114300</xdr:colOff>
      <xdr:row>41</xdr:row>
      <xdr:rowOff>0</xdr:rowOff>
    </xdr:from>
    <xdr:to>
      <xdr:col>0</xdr:col>
      <xdr:colOff>295275</xdr:colOff>
      <xdr:row>41</xdr:row>
      <xdr:rowOff>0</xdr:rowOff>
    </xdr:to>
    <xdr:sp macro="" textlink="">
      <xdr:nvSpPr>
        <xdr:cNvPr id="57333494" name="Rectangle 26"/>
        <xdr:cNvSpPr>
          <a:spLocks noChangeArrowheads="1"/>
        </xdr:cNvSpPr>
      </xdr:nvSpPr>
      <xdr:spPr bwMode="auto">
        <a:xfrm>
          <a:off x="114300" y="11210925"/>
          <a:ext cx="180975" cy="0"/>
        </a:xfrm>
        <a:prstGeom prst="rect">
          <a:avLst/>
        </a:prstGeom>
        <a:solidFill>
          <a:srgbClr val="FFFF99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2352675</xdr:colOff>
      <xdr:row>41</xdr:row>
      <xdr:rowOff>0</xdr:rowOff>
    </xdr:from>
    <xdr:to>
      <xdr:col>2</xdr:col>
      <xdr:colOff>361950</xdr:colOff>
      <xdr:row>41</xdr:row>
      <xdr:rowOff>0</xdr:rowOff>
    </xdr:to>
    <xdr:sp macro="" textlink="">
      <xdr:nvSpPr>
        <xdr:cNvPr id="57333495" name="Rectangle 27"/>
        <xdr:cNvSpPr>
          <a:spLocks noChangeArrowheads="1"/>
        </xdr:cNvSpPr>
      </xdr:nvSpPr>
      <xdr:spPr bwMode="auto">
        <a:xfrm>
          <a:off x="2676525" y="11210925"/>
          <a:ext cx="752475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19050</xdr:colOff>
      <xdr:row>41</xdr:row>
      <xdr:rowOff>0</xdr:rowOff>
    </xdr:from>
    <xdr:to>
      <xdr:col>5</xdr:col>
      <xdr:colOff>762000</xdr:colOff>
      <xdr:row>41</xdr:row>
      <xdr:rowOff>0</xdr:rowOff>
    </xdr:to>
    <xdr:graphicFrame macro="">
      <xdr:nvGraphicFramePr>
        <xdr:cNvPr id="57333496" name="Диаграма 2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114300</xdr:colOff>
      <xdr:row>41</xdr:row>
      <xdr:rowOff>0</xdr:rowOff>
    </xdr:from>
    <xdr:to>
      <xdr:col>0</xdr:col>
      <xdr:colOff>295275</xdr:colOff>
      <xdr:row>41</xdr:row>
      <xdr:rowOff>0</xdr:rowOff>
    </xdr:to>
    <xdr:sp macro="" textlink="">
      <xdr:nvSpPr>
        <xdr:cNvPr id="57333497" name="Rectangle 29"/>
        <xdr:cNvSpPr>
          <a:spLocks noChangeArrowheads="1"/>
        </xdr:cNvSpPr>
      </xdr:nvSpPr>
      <xdr:spPr bwMode="auto">
        <a:xfrm>
          <a:off x="114300" y="11210925"/>
          <a:ext cx="180975" cy="0"/>
        </a:xfrm>
        <a:prstGeom prst="rect">
          <a:avLst/>
        </a:prstGeom>
        <a:solidFill>
          <a:srgbClr val="FFFF99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2352675</xdr:colOff>
      <xdr:row>41</xdr:row>
      <xdr:rowOff>0</xdr:rowOff>
    </xdr:from>
    <xdr:to>
      <xdr:col>2</xdr:col>
      <xdr:colOff>361950</xdr:colOff>
      <xdr:row>41</xdr:row>
      <xdr:rowOff>0</xdr:rowOff>
    </xdr:to>
    <xdr:sp macro="" textlink="">
      <xdr:nvSpPr>
        <xdr:cNvPr id="57333499" name="Rectangle 30"/>
        <xdr:cNvSpPr>
          <a:spLocks noChangeArrowheads="1"/>
        </xdr:cNvSpPr>
      </xdr:nvSpPr>
      <xdr:spPr bwMode="auto">
        <a:xfrm>
          <a:off x="2676525" y="11210925"/>
          <a:ext cx="752475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6</xdr:col>
      <xdr:colOff>0</xdr:colOff>
      <xdr:row>0</xdr:row>
      <xdr:rowOff>0</xdr:rowOff>
    </xdr:to>
    <xdr:graphicFrame macro="">
      <xdr:nvGraphicFramePr>
        <xdr:cNvPr id="57680079" name="Диаграма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0</xdr:row>
      <xdr:rowOff>0</xdr:rowOff>
    </xdr:from>
    <xdr:to>
      <xdr:col>5</xdr:col>
      <xdr:colOff>723900</xdr:colOff>
      <xdr:row>0</xdr:row>
      <xdr:rowOff>0</xdr:rowOff>
    </xdr:to>
    <xdr:graphicFrame macro="">
      <xdr:nvGraphicFramePr>
        <xdr:cNvPr id="57680080" name="Диаграма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29</xdr:row>
      <xdr:rowOff>0</xdr:rowOff>
    </xdr:from>
    <xdr:to>
      <xdr:col>7</xdr:col>
      <xdr:colOff>0</xdr:colOff>
      <xdr:row>29</xdr:row>
      <xdr:rowOff>0</xdr:rowOff>
    </xdr:to>
    <xdr:graphicFrame macro="">
      <xdr:nvGraphicFramePr>
        <xdr:cNvPr id="57680082" name="Диаграма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114300</xdr:colOff>
      <xdr:row>29</xdr:row>
      <xdr:rowOff>0</xdr:rowOff>
    </xdr:from>
    <xdr:to>
      <xdr:col>0</xdr:col>
      <xdr:colOff>285750</xdr:colOff>
      <xdr:row>29</xdr:row>
      <xdr:rowOff>0</xdr:rowOff>
    </xdr:to>
    <xdr:sp macro="" textlink="">
      <xdr:nvSpPr>
        <xdr:cNvPr id="57680083" name="Rectangle 11"/>
        <xdr:cNvSpPr>
          <a:spLocks noChangeArrowheads="1"/>
        </xdr:cNvSpPr>
      </xdr:nvSpPr>
      <xdr:spPr bwMode="auto">
        <a:xfrm>
          <a:off x="114300" y="10029825"/>
          <a:ext cx="171450" cy="0"/>
        </a:xfrm>
        <a:prstGeom prst="rect">
          <a:avLst/>
        </a:prstGeom>
        <a:solidFill>
          <a:srgbClr val="FFFF99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2352675</xdr:colOff>
      <xdr:row>29</xdr:row>
      <xdr:rowOff>0</xdr:rowOff>
    </xdr:from>
    <xdr:to>
      <xdr:col>2</xdr:col>
      <xdr:colOff>361950</xdr:colOff>
      <xdr:row>29</xdr:row>
      <xdr:rowOff>0</xdr:rowOff>
    </xdr:to>
    <xdr:sp macro="" textlink="">
      <xdr:nvSpPr>
        <xdr:cNvPr id="57680084" name="Rectangle 12"/>
        <xdr:cNvSpPr>
          <a:spLocks noChangeArrowheads="1"/>
        </xdr:cNvSpPr>
      </xdr:nvSpPr>
      <xdr:spPr bwMode="auto">
        <a:xfrm>
          <a:off x="2686050" y="10029825"/>
          <a:ext cx="53340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19050</xdr:colOff>
      <xdr:row>29</xdr:row>
      <xdr:rowOff>0</xdr:rowOff>
    </xdr:from>
    <xdr:to>
      <xdr:col>5</xdr:col>
      <xdr:colOff>742950</xdr:colOff>
      <xdr:row>29</xdr:row>
      <xdr:rowOff>0</xdr:rowOff>
    </xdr:to>
    <xdr:graphicFrame macro="">
      <xdr:nvGraphicFramePr>
        <xdr:cNvPr id="57680085" name="Диаграма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114300</xdr:colOff>
      <xdr:row>29</xdr:row>
      <xdr:rowOff>0</xdr:rowOff>
    </xdr:from>
    <xdr:to>
      <xdr:col>0</xdr:col>
      <xdr:colOff>285750</xdr:colOff>
      <xdr:row>29</xdr:row>
      <xdr:rowOff>0</xdr:rowOff>
    </xdr:to>
    <xdr:sp macro="" textlink="">
      <xdr:nvSpPr>
        <xdr:cNvPr id="57680086" name="Rectangle 14"/>
        <xdr:cNvSpPr>
          <a:spLocks noChangeArrowheads="1"/>
        </xdr:cNvSpPr>
      </xdr:nvSpPr>
      <xdr:spPr bwMode="auto">
        <a:xfrm>
          <a:off x="114300" y="10029825"/>
          <a:ext cx="171450" cy="0"/>
        </a:xfrm>
        <a:prstGeom prst="rect">
          <a:avLst/>
        </a:prstGeom>
        <a:solidFill>
          <a:srgbClr val="FFFF99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2352675</xdr:colOff>
      <xdr:row>29</xdr:row>
      <xdr:rowOff>0</xdr:rowOff>
    </xdr:from>
    <xdr:to>
      <xdr:col>2</xdr:col>
      <xdr:colOff>361950</xdr:colOff>
      <xdr:row>29</xdr:row>
      <xdr:rowOff>0</xdr:rowOff>
    </xdr:to>
    <xdr:sp macro="" textlink="">
      <xdr:nvSpPr>
        <xdr:cNvPr id="57680087" name="Rectangle 15"/>
        <xdr:cNvSpPr>
          <a:spLocks noChangeArrowheads="1"/>
        </xdr:cNvSpPr>
      </xdr:nvSpPr>
      <xdr:spPr bwMode="auto">
        <a:xfrm>
          <a:off x="2686050" y="10029825"/>
          <a:ext cx="53340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28575</xdr:colOff>
      <xdr:row>29</xdr:row>
      <xdr:rowOff>0</xdr:rowOff>
    </xdr:from>
    <xdr:to>
      <xdr:col>5</xdr:col>
      <xdr:colOff>752475</xdr:colOff>
      <xdr:row>29</xdr:row>
      <xdr:rowOff>0</xdr:rowOff>
    </xdr:to>
    <xdr:graphicFrame macro="">
      <xdr:nvGraphicFramePr>
        <xdr:cNvPr id="57680088" name="Диаграма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114300</xdr:colOff>
      <xdr:row>29</xdr:row>
      <xdr:rowOff>0</xdr:rowOff>
    </xdr:from>
    <xdr:to>
      <xdr:col>0</xdr:col>
      <xdr:colOff>285750</xdr:colOff>
      <xdr:row>29</xdr:row>
      <xdr:rowOff>0</xdr:rowOff>
    </xdr:to>
    <xdr:sp macro="" textlink="">
      <xdr:nvSpPr>
        <xdr:cNvPr id="57680089" name="Rectangle 17"/>
        <xdr:cNvSpPr>
          <a:spLocks noChangeArrowheads="1"/>
        </xdr:cNvSpPr>
      </xdr:nvSpPr>
      <xdr:spPr bwMode="auto">
        <a:xfrm>
          <a:off x="114300" y="10029825"/>
          <a:ext cx="171450" cy="0"/>
        </a:xfrm>
        <a:prstGeom prst="rect">
          <a:avLst/>
        </a:prstGeom>
        <a:solidFill>
          <a:srgbClr val="FFFF99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2352675</xdr:colOff>
      <xdr:row>29</xdr:row>
      <xdr:rowOff>0</xdr:rowOff>
    </xdr:from>
    <xdr:to>
      <xdr:col>2</xdr:col>
      <xdr:colOff>361950</xdr:colOff>
      <xdr:row>29</xdr:row>
      <xdr:rowOff>0</xdr:rowOff>
    </xdr:to>
    <xdr:sp macro="" textlink="">
      <xdr:nvSpPr>
        <xdr:cNvPr id="57680090" name="Rectangle 18"/>
        <xdr:cNvSpPr>
          <a:spLocks noChangeArrowheads="1"/>
        </xdr:cNvSpPr>
      </xdr:nvSpPr>
      <xdr:spPr bwMode="auto">
        <a:xfrm>
          <a:off x="2686050" y="10029825"/>
          <a:ext cx="53340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19050</xdr:colOff>
      <xdr:row>29</xdr:row>
      <xdr:rowOff>0</xdr:rowOff>
    </xdr:from>
    <xdr:to>
      <xdr:col>5</xdr:col>
      <xdr:colOff>752475</xdr:colOff>
      <xdr:row>29</xdr:row>
      <xdr:rowOff>0</xdr:rowOff>
    </xdr:to>
    <xdr:graphicFrame macro="">
      <xdr:nvGraphicFramePr>
        <xdr:cNvPr id="57680091" name="Диаграма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114300</xdr:colOff>
      <xdr:row>29</xdr:row>
      <xdr:rowOff>0</xdr:rowOff>
    </xdr:from>
    <xdr:to>
      <xdr:col>0</xdr:col>
      <xdr:colOff>285750</xdr:colOff>
      <xdr:row>29</xdr:row>
      <xdr:rowOff>0</xdr:rowOff>
    </xdr:to>
    <xdr:sp macro="" textlink="">
      <xdr:nvSpPr>
        <xdr:cNvPr id="57680092" name="Rectangle 20"/>
        <xdr:cNvSpPr>
          <a:spLocks noChangeArrowheads="1"/>
        </xdr:cNvSpPr>
      </xdr:nvSpPr>
      <xdr:spPr bwMode="auto">
        <a:xfrm>
          <a:off x="114300" y="10029825"/>
          <a:ext cx="171450" cy="0"/>
        </a:xfrm>
        <a:prstGeom prst="rect">
          <a:avLst/>
        </a:prstGeom>
        <a:solidFill>
          <a:srgbClr val="FFFF99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2352675</xdr:colOff>
      <xdr:row>29</xdr:row>
      <xdr:rowOff>0</xdr:rowOff>
    </xdr:from>
    <xdr:to>
      <xdr:col>2</xdr:col>
      <xdr:colOff>361950</xdr:colOff>
      <xdr:row>29</xdr:row>
      <xdr:rowOff>0</xdr:rowOff>
    </xdr:to>
    <xdr:sp macro="" textlink="">
      <xdr:nvSpPr>
        <xdr:cNvPr id="57680093" name="Rectangle 21"/>
        <xdr:cNvSpPr>
          <a:spLocks noChangeArrowheads="1"/>
        </xdr:cNvSpPr>
      </xdr:nvSpPr>
      <xdr:spPr bwMode="auto">
        <a:xfrm>
          <a:off x="2686050" y="10029825"/>
          <a:ext cx="53340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19050</xdr:colOff>
      <xdr:row>29</xdr:row>
      <xdr:rowOff>0</xdr:rowOff>
    </xdr:from>
    <xdr:to>
      <xdr:col>5</xdr:col>
      <xdr:colOff>742950</xdr:colOff>
      <xdr:row>29</xdr:row>
      <xdr:rowOff>0</xdr:rowOff>
    </xdr:to>
    <xdr:graphicFrame macro="">
      <xdr:nvGraphicFramePr>
        <xdr:cNvPr id="57680094" name="Диаграма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114300</xdr:colOff>
      <xdr:row>29</xdr:row>
      <xdr:rowOff>0</xdr:rowOff>
    </xdr:from>
    <xdr:to>
      <xdr:col>0</xdr:col>
      <xdr:colOff>285750</xdr:colOff>
      <xdr:row>29</xdr:row>
      <xdr:rowOff>0</xdr:rowOff>
    </xdr:to>
    <xdr:sp macro="" textlink="">
      <xdr:nvSpPr>
        <xdr:cNvPr id="57680095" name="Rectangle 23"/>
        <xdr:cNvSpPr>
          <a:spLocks noChangeArrowheads="1"/>
        </xdr:cNvSpPr>
      </xdr:nvSpPr>
      <xdr:spPr bwMode="auto">
        <a:xfrm>
          <a:off x="114300" y="10029825"/>
          <a:ext cx="171450" cy="0"/>
        </a:xfrm>
        <a:prstGeom prst="rect">
          <a:avLst/>
        </a:prstGeom>
        <a:solidFill>
          <a:srgbClr val="FFFF99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2352675</xdr:colOff>
      <xdr:row>29</xdr:row>
      <xdr:rowOff>0</xdr:rowOff>
    </xdr:from>
    <xdr:to>
      <xdr:col>2</xdr:col>
      <xdr:colOff>361950</xdr:colOff>
      <xdr:row>29</xdr:row>
      <xdr:rowOff>0</xdr:rowOff>
    </xdr:to>
    <xdr:sp macro="" textlink="">
      <xdr:nvSpPr>
        <xdr:cNvPr id="57680096" name="Rectangle 24"/>
        <xdr:cNvSpPr>
          <a:spLocks noChangeArrowheads="1"/>
        </xdr:cNvSpPr>
      </xdr:nvSpPr>
      <xdr:spPr bwMode="auto">
        <a:xfrm>
          <a:off x="2686050" y="10029825"/>
          <a:ext cx="53340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19050</xdr:colOff>
      <xdr:row>29</xdr:row>
      <xdr:rowOff>0</xdr:rowOff>
    </xdr:from>
    <xdr:to>
      <xdr:col>5</xdr:col>
      <xdr:colOff>762000</xdr:colOff>
      <xdr:row>29</xdr:row>
      <xdr:rowOff>0</xdr:rowOff>
    </xdr:to>
    <xdr:graphicFrame macro="">
      <xdr:nvGraphicFramePr>
        <xdr:cNvPr id="57680097" name="Диаграма 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114300</xdr:colOff>
      <xdr:row>29</xdr:row>
      <xdr:rowOff>0</xdr:rowOff>
    </xdr:from>
    <xdr:to>
      <xdr:col>0</xdr:col>
      <xdr:colOff>285750</xdr:colOff>
      <xdr:row>29</xdr:row>
      <xdr:rowOff>0</xdr:rowOff>
    </xdr:to>
    <xdr:sp macro="" textlink="">
      <xdr:nvSpPr>
        <xdr:cNvPr id="57680098" name="Rectangle 26"/>
        <xdr:cNvSpPr>
          <a:spLocks noChangeArrowheads="1"/>
        </xdr:cNvSpPr>
      </xdr:nvSpPr>
      <xdr:spPr bwMode="auto">
        <a:xfrm>
          <a:off x="114300" y="10029825"/>
          <a:ext cx="171450" cy="0"/>
        </a:xfrm>
        <a:prstGeom prst="rect">
          <a:avLst/>
        </a:prstGeom>
        <a:solidFill>
          <a:srgbClr val="FFFF99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2352675</xdr:colOff>
      <xdr:row>29</xdr:row>
      <xdr:rowOff>0</xdr:rowOff>
    </xdr:from>
    <xdr:to>
      <xdr:col>2</xdr:col>
      <xdr:colOff>361950</xdr:colOff>
      <xdr:row>29</xdr:row>
      <xdr:rowOff>0</xdr:rowOff>
    </xdr:to>
    <xdr:sp macro="" textlink="">
      <xdr:nvSpPr>
        <xdr:cNvPr id="57680099" name="Rectangle 27"/>
        <xdr:cNvSpPr>
          <a:spLocks noChangeArrowheads="1"/>
        </xdr:cNvSpPr>
      </xdr:nvSpPr>
      <xdr:spPr bwMode="auto">
        <a:xfrm>
          <a:off x="2686050" y="10029825"/>
          <a:ext cx="53340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19050</xdr:colOff>
      <xdr:row>29</xdr:row>
      <xdr:rowOff>0</xdr:rowOff>
    </xdr:from>
    <xdr:to>
      <xdr:col>5</xdr:col>
      <xdr:colOff>762000</xdr:colOff>
      <xdr:row>29</xdr:row>
      <xdr:rowOff>0</xdr:rowOff>
    </xdr:to>
    <xdr:graphicFrame macro="">
      <xdr:nvGraphicFramePr>
        <xdr:cNvPr id="57680100" name="Диаграма 2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114300</xdr:colOff>
      <xdr:row>29</xdr:row>
      <xdr:rowOff>0</xdr:rowOff>
    </xdr:from>
    <xdr:to>
      <xdr:col>0</xdr:col>
      <xdr:colOff>285750</xdr:colOff>
      <xdr:row>29</xdr:row>
      <xdr:rowOff>0</xdr:rowOff>
    </xdr:to>
    <xdr:sp macro="" textlink="">
      <xdr:nvSpPr>
        <xdr:cNvPr id="57680101" name="Rectangle 29"/>
        <xdr:cNvSpPr>
          <a:spLocks noChangeArrowheads="1"/>
        </xdr:cNvSpPr>
      </xdr:nvSpPr>
      <xdr:spPr bwMode="auto">
        <a:xfrm>
          <a:off x="114300" y="10029825"/>
          <a:ext cx="171450" cy="0"/>
        </a:xfrm>
        <a:prstGeom prst="rect">
          <a:avLst/>
        </a:prstGeom>
        <a:solidFill>
          <a:srgbClr val="FFFF99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2352675</xdr:colOff>
      <xdr:row>29</xdr:row>
      <xdr:rowOff>0</xdr:rowOff>
    </xdr:from>
    <xdr:to>
      <xdr:col>2</xdr:col>
      <xdr:colOff>361950</xdr:colOff>
      <xdr:row>29</xdr:row>
      <xdr:rowOff>0</xdr:rowOff>
    </xdr:to>
    <xdr:sp macro="" textlink="">
      <xdr:nvSpPr>
        <xdr:cNvPr id="57680102" name="Rectangle 30"/>
        <xdr:cNvSpPr>
          <a:spLocks noChangeArrowheads="1"/>
        </xdr:cNvSpPr>
      </xdr:nvSpPr>
      <xdr:spPr bwMode="auto">
        <a:xfrm>
          <a:off x="2686050" y="10029825"/>
          <a:ext cx="53340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6</xdr:col>
      <xdr:colOff>0</xdr:colOff>
      <xdr:row>0</xdr:row>
      <xdr:rowOff>0</xdr:rowOff>
    </xdr:to>
    <xdr:graphicFrame macro="">
      <xdr:nvGraphicFramePr>
        <xdr:cNvPr id="59677276" name="Диаграма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0</xdr:row>
      <xdr:rowOff>0</xdr:rowOff>
    </xdr:from>
    <xdr:to>
      <xdr:col>5</xdr:col>
      <xdr:colOff>723900</xdr:colOff>
      <xdr:row>0</xdr:row>
      <xdr:rowOff>0</xdr:rowOff>
    </xdr:to>
    <xdr:graphicFrame macro="">
      <xdr:nvGraphicFramePr>
        <xdr:cNvPr id="59677277" name="Диаграма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9525</xdr:colOff>
      <xdr:row>0</xdr:row>
      <xdr:rowOff>0</xdr:rowOff>
    </xdr:from>
    <xdr:to>
      <xdr:col>6</xdr:col>
      <xdr:colOff>0</xdr:colOff>
      <xdr:row>0</xdr:row>
      <xdr:rowOff>0</xdr:rowOff>
    </xdr:to>
    <xdr:graphicFrame macro="">
      <xdr:nvGraphicFramePr>
        <xdr:cNvPr id="59677278" name="Диаграма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19050</xdr:colOff>
      <xdr:row>43</xdr:row>
      <xdr:rowOff>0</xdr:rowOff>
    </xdr:from>
    <xdr:to>
      <xdr:col>5</xdr:col>
      <xdr:colOff>742950</xdr:colOff>
      <xdr:row>43</xdr:row>
      <xdr:rowOff>0</xdr:rowOff>
    </xdr:to>
    <xdr:graphicFrame macro="">
      <xdr:nvGraphicFramePr>
        <xdr:cNvPr id="59677282" name="Диаграма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114300</xdr:colOff>
      <xdr:row>43</xdr:row>
      <xdr:rowOff>0</xdr:rowOff>
    </xdr:from>
    <xdr:to>
      <xdr:col>0</xdr:col>
      <xdr:colOff>295275</xdr:colOff>
      <xdr:row>43</xdr:row>
      <xdr:rowOff>0</xdr:rowOff>
    </xdr:to>
    <xdr:sp macro="" textlink="">
      <xdr:nvSpPr>
        <xdr:cNvPr id="59677283" name="Rectangle 14"/>
        <xdr:cNvSpPr>
          <a:spLocks noChangeArrowheads="1"/>
        </xdr:cNvSpPr>
      </xdr:nvSpPr>
      <xdr:spPr bwMode="auto">
        <a:xfrm>
          <a:off x="114300" y="11420475"/>
          <a:ext cx="180975" cy="0"/>
        </a:xfrm>
        <a:prstGeom prst="rect">
          <a:avLst/>
        </a:prstGeom>
        <a:solidFill>
          <a:srgbClr val="FFFF99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2352675</xdr:colOff>
      <xdr:row>43</xdr:row>
      <xdr:rowOff>0</xdr:rowOff>
    </xdr:from>
    <xdr:to>
      <xdr:col>2</xdr:col>
      <xdr:colOff>361950</xdr:colOff>
      <xdr:row>43</xdr:row>
      <xdr:rowOff>0</xdr:rowOff>
    </xdr:to>
    <xdr:sp macro="" textlink="">
      <xdr:nvSpPr>
        <xdr:cNvPr id="59677284" name="Rectangle 15"/>
        <xdr:cNvSpPr>
          <a:spLocks noChangeArrowheads="1"/>
        </xdr:cNvSpPr>
      </xdr:nvSpPr>
      <xdr:spPr bwMode="auto">
        <a:xfrm>
          <a:off x="2667000" y="11420475"/>
          <a:ext cx="76200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28575</xdr:colOff>
      <xdr:row>43</xdr:row>
      <xdr:rowOff>0</xdr:rowOff>
    </xdr:from>
    <xdr:to>
      <xdr:col>5</xdr:col>
      <xdr:colOff>752475</xdr:colOff>
      <xdr:row>43</xdr:row>
      <xdr:rowOff>0</xdr:rowOff>
    </xdr:to>
    <xdr:graphicFrame macro="">
      <xdr:nvGraphicFramePr>
        <xdr:cNvPr id="59677285" name="Диаграма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114300</xdr:colOff>
      <xdr:row>43</xdr:row>
      <xdr:rowOff>0</xdr:rowOff>
    </xdr:from>
    <xdr:to>
      <xdr:col>0</xdr:col>
      <xdr:colOff>295275</xdr:colOff>
      <xdr:row>43</xdr:row>
      <xdr:rowOff>0</xdr:rowOff>
    </xdr:to>
    <xdr:sp macro="" textlink="">
      <xdr:nvSpPr>
        <xdr:cNvPr id="59677286" name="Rectangle 17"/>
        <xdr:cNvSpPr>
          <a:spLocks noChangeArrowheads="1"/>
        </xdr:cNvSpPr>
      </xdr:nvSpPr>
      <xdr:spPr bwMode="auto">
        <a:xfrm>
          <a:off x="114300" y="11420475"/>
          <a:ext cx="180975" cy="0"/>
        </a:xfrm>
        <a:prstGeom prst="rect">
          <a:avLst/>
        </a:prstGeom>
        <a:solidFill>
          <a:srgbClr val="FFFF99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2352675</xdr:colOff>
      <xdr:row>43</xdr:row>
      <xdr:rowOff>0</xdr:rowOff>
    </xdr:from>
    <xdr:to>
      <xdr:col>2</xdr:col>
      <xdr:colOff>361950</xdr:colOff>
      <xdr:row>43</xdr:row>
      <xdr:rowOff>0</xdr:rowOff>
    </xdr:to>
    <xdr:sp macro="" textlink="">
      <xdr:nvSpPr>
        <xdr:cNvPr id="59677287" name="Rectangle 18"/>
        <xdr:cNvSpPr>
          <a:spLocks noChangeArrowheads="1"/>
        </xdr:cNvSpPr>
      </xdr:nvSpPr>
      <xdr:spPr bwMode="auto">
        <a:xfrm>
          <a:off x="2667000" y="11420475"/>
          <a:ext cx="76200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19050</xdr:colOff>
      <xdr:row>43</xdr:row>
      <xdr:rowOff>0</xdr:rowOff>
    </xdr:from>
    <xdr:to>
      <xdr:col>5</xdr:col>
      <xdr:colOff>752475</xdr:colOff>
      <xdr:row>43</xdr:row>
      <xdr:rowOff>0</xdr:rowOff>
    </xdr:to>
    <xdr:graphicFrame macro="">
      <xdr:nvGraphicFramePr>
        <xdr:cNvPr id="59677288" name="Диаграма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114300</xdr:colOff>
      <xdr:row>43</xdr:row>
      <xdr:rowOff>0</xdr:rowOff>
    </xdr:from>
    <xdr:to>
      <xdr:col>0</xdr:col>
      <xdr:colOff>295275</xdr:colOff>
      <xdr:row>43</xdr:row>
      <xdr:rowOff>0</xdr:rowOff>
    </xdr:to>
    <xdr:sp macro="" textlink="">
      <xdr:nvSpPr>
        <xdr:cNvPr id="59677289" name="Rectangle 20"/>
        <xdr:cNvSpPr>
          <a:spLocks noChangeArrowheads="1"/>
        </xdr:cNvSpPr>
      </xdr:nvSpPr>
      <xdr:spPr bwMode="auto">
        <a:xfrm>
          <a:off x="114300" y="11420475"/>
          <a:ext cx="180975" cy="0"/>
        </a:xfrm>
        <a:prstGeom prst="rect">
          <a:avLst/>
        </a:prstGeom>
        <a:solidFill>
          <a:srgbClr val="FFFF99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2352675</xdr:colOff>
      <xdr:row>43</xdr:row>
      <xdr:rowOff>0</xdr:rowOff>
    </xdr:from>
    <xdr:to>
      <xdr:col>2</xdr:col>
      <xdr:colOff>361950</xdr:colOff>
      <xdr:row>43</xdr:row>
      <xdr:rowOff>0</xdr:rowOff>
    </xdr:to>
    <xdr:sp macro="" textlink="">
      <xdr:nvSpPr>
        <xdr:cNvPr id="59677290" name="Rectangle 21"/>
        <xdr:cNvSpPr>
          <a:spLocks noChangeArrowheads="1"/>
        </xdr:cNvSpPr>
      </xdr:nvSpPr>
      <xdr:spPr bwMode="auto">
        <a:xfrm>
          <a:off x="2667000" y="11420475"/>
          <a:ext cx="76200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19050</xdr:colOff>
      <xdr:row>43</xdr:row>
      <xdr:rowOff>0</xdr:rowOff>
    </xdr:from>
    <xdr:to>
      <xdr:col>5</xdr:col>
      <xdr:colOff>742950</xdr:colOff>
      <xdr:row>43</xdr:row>
      <xdr:rowOff>0</xdr:rowOff>
    </xdr:to>
    <xdr:graphicFrame macro="">
      <xdr:nvGraphicFramePr>
        <xdr:cNvPr id="59677291" name="Диаграма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114300</xdr:colOff>
      <xdr:row>43</xdr:row>
      <xdr:rowOff>0</xdr:rowOff>
    </xdr:from>
    <xdr:to>
      <xdr:col>0</xdr:col>
      <xdr:colOff>295275</xdr:colOff>
      <xdr:row>43</xdr:row>
      <xdr:rowOff>0</xdr:rowOff>
    </xdr:to>
    <xdr:sp macro="" textlink="">
      <xdr:nvSpPr>
        <xdr:cNvPr id="59677292" name="Rectangle 23"/>
        <xdr:cNvSpPr>
          <a:spLocks noChangeArrowheads="1"/>
        </xdr:cNvSpPr>
      </xdr:nvSpPr>
      <xdr:spPr bwMode="auto">
        <a:xfrm>
          <a:off x="114300" y="11420475"/>
          <a:ext cx="180975" cy="0"/>
        </a:xfrm>
        <a:prstGeom prst="rect">
          <a:avLst/>
        </a:prstGeom>
        <a:solidFill>
          <a:srgbClr val="FFFF99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2352675</xdr:colOff>
      <xdr:row>43</xdr:row>
      <xdr:rowOff>0</xdr:rowOff>
    </xdr:from>
    <xdr:to>
      <xdr:col>2</xdr:col>
      <xdr:colOff>361950</xdr:colOff>
      <xdr:row>43</xdr:row>
      <xdr:rowOff>0</xdr:rowOff>
    </xdr:to>
    <xdr:sp macro="" textlink="">
      <xdr:nvSpPr>
        <xdr:cNvPr id="59677293" name="Rectangle 24"/>
        <xdr:cNvSpPr>
          <a:spLocks noChangeArrowheads="1"/>
        </xdr:cNvSpPr>
      </xdr:nvSpPr>
      <xdr:spPr bwMode="auto">
        <a:xfrm>
          <a:off x="2667000" y="11420475"/>
          <a:ext cx="76200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19050</xdr:colOff>
      <xdr:row>43</xdr:row>
      <xdr:rowOff>0</xdr:rowOff>
    </xdr:from>
    <xdr:to>
      <xdr:col>5</xdr:col>
      <xdr:colOff>762000</xdr:colOff>
      <xdr:row>43</xdr:row>
      <xdr:rowOff>0</xdr:rowOff>
    </xdr:to>
    <xdr:graphicFrame macro="">
      <xdr:nvGraphicFramePr>
        <xdr:cNvPr id="59677294" name="Диаграма 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114300</xdr:colOff>
      <xdr:row>43</xdr:row>
      <xdr:rowOff>0</xdr:rowOff>
    </xdr:from>
    <xdr:to>
      <xdr:col>0</xdr:col>
      <xdr:colOff>295275</xdr:colOff>
      <xdr:row>43</xdr:row>
      <xdr:rowOff>0</xdr:rowOff>
    </xdr:to>
    <xdr:sp macro="" textlink="">
      <xdr:nvSpPr>
        <xdr:cNvPr id="59677295" name="Rectangle 26"/>
        <xdr:cNvSpPr>
          <a:spLocks noChangeArrowheads="1"/>
        </xdr:cNvSpPr>
      </xdr:nvSpPr>
      <xdr:spPr bwMode="auto">
        <a:xfrm>
          <a:off x="114300" y="11420475"/>
          <a:ext cx="180975" cy="0"/>
        </a:xfrm>
        <a:prstGeom prst="rect">
          <a:avLst/>
        </a:prstGeom>
        <a:solidFill>
          <a:srgbClr val="FFFF99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2352675</xdr:colOff>
      <xdr:row>43</xdr:row>
      <xdr:rowOff>0</xdr:rowOff>
    </xdr:from>
    <xdr:to>
      <xdr:col>2</xdr:col>
      <xdr:colOff>361950</xdr:colOff>
      <xdr:row>43</xdr:row>
      <xdr:rowOff>0</xdr:rowOff>
    </xdr:to>
    <xdr:sp macro="" textlink="">
      <xdr:nvSpPr>
        <xdr:cNvPr id="59677296" name="Rectangle 27"/>
        <xdr:cNvSpPr>
          <a:spLocks noChangeArrowheads="1"/>
        </xdr:cNvSpPr>
      </xdr:nvSpPr>
      <xdr:spPr bwMode="auto">
        <a:xfrm>
          <a:off x="2667000" y="11420475"/>
          <a:ext cx="76200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19050</xdr:colOff>
      <xdr:row>43</xdr:row>
      <xdr:rowOff>0</xdr:rowOff>
    </xdr:from>
    <xdr:to>
      <xdr:col>5</xdr:col>
      <xdr:colOff>762000</xdr:colOff>
      <xdr:row>43</xdr:row>
      <xdr:rowOff>0</xdr:rowOff>
    </xdr:to>
    <xdr:graphicFrame macro="">
      <xdr:nvGraphicFramePr>
        <xdr:cNvPr id="59677297" name="Диаграма 2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114300</xdr:colOff>
      <xdr:row>43</xdr:row>
      <xdr:rowOff>0</xdr:rowOff>
    </xdr:from>
    <xdr:to>
      <xdr:col>0</xdr:col>
      <xdr:colOff>295275</xdr:colOff>
      <xdr:row>43</xdr:row>
      <xdr:rowOff>0</xdr:rowOff>
    </xdr:to>
    <xdr:sp macro="" textlink="">
      <xdr:nvSpPr>
        <xdr:cNvPr id="59677298" name="Rectangle 29"/>
        <xdr:cNvSpPr>
          <a:spLocks noChangeArrowheads="1"/>
        </xdr:cNvSpPr>
      </xdr:nvSpPr>
      <xdr:spPr bwMode="auto">
        <a:xfrm>
          <a:off x="114300" y="11420475"/>
          <a:ext cx="180975" cy="0"/>
        </a:xfrm>
        <a:prstGeom prst="rect">
          <a:avLst/>
        </a:prstGeom>
        <a:solidFill>
          <a:srgbClr val="FFFF99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2352675</xdr:colOff>
      <xdr:row>43</xdr:row>
      <xdr:rowOff>0</xdr:rowOff>
    </xdr:from>
    <xdr:to>
      <xdr:col>2</xdr:col>
      <xdr:colOff>361950</xdr:colOff>
      <xdr:row>43</xdr:row>
      <xdr:rowOff>0</xdr:rowOff>
    </xdr:to>
    <xdr:sp macro="" textlink="">
      <xdr:nvSpPr>
        <xdr:cNvPr id="59677299" name="Rectangle 30"/>
        <xdr:cNvSpPr>
          <a:spLocks noChangeArrowheads="1"/>
        </xdr:cNvSpPr>
      </xdr:nvSpPr>
      <xdr:spPr bwMode="auto">
        <a:xfrm>
          <a:off x="2667000" y="11420475"/>
          <a:ext cx="76200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6</xdr:col>
      <xdr:colOff>0</xdr:colOff>
      <xdr:row>0</xdr:row>
      <xdr:rowOff>0</xdr:rowOff>
    </xdr:to>
    <xdr:graphicFrame macro="">
      <xdr:nvGraphicFramePr>
        <xdr:cNvPr id="66975550" name="Диаграма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0</xdr:row>
      <xdr:rowOff>0</xdr:rowOff>
    </xdr:from>
    <xdr:to>
      <xdr:col>5</xdr:col>
      <xdr:colOff>723900</xdr:colOff>
      <xdr:row>0</xdr:row>
      <xdr:rowOff>0</xdr:rowOff>
    </xdr:to>
    <xdr:graphicFrame macro="">
      <xdr:nvGraphicFramePr>
        <xdr:cNvPr id="66975551" name="Диаграма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9525</xdr:colOff>
      <xdr:row>0</xdr:row>
      <xdr:rowOff>0</xdr:rowOff>
    </xdr:from>
    <xdr:to>
      <xdr:col>6</xdr:col>
      <xdr:colOff>0</xdr:colOff>
      <xdr:row>0</xdr:row>
      <xdr:rowOff>0</xdr:rowOff>
    </xdr:to>
    <xdr:graphicFrame macro="">
      <xdr:nvGraphicFramePr>
        <xdr:cNvPr id="66975552" name="Диаграма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0</xdr:row>
      <xdr:rowOff>0</xdr:rowOff>
    </xdr:from>
    <xdr:to>
      <xdr:col>7</xdr:col>
      <xdr:colOff>0</xdr:colOff>
      <xdr:row>0</xdr:row>
      <xdr:rowOff>0</xdr:rowOff>
    </xdr:to>
    <xdr:graphicFrame macro="">
      <xdr:nvGraphicFramePr>
        <xdr:cNvPr id="66975553" name="Диаграма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19050</xdr:colOff>
      <xdr:row>0</xdr:row>
      <xdr:rowOff>0</xdr:rowOff>
    </xdr:from>
    <xdr:to>
      <xdr:col>5</xdr:col>
      <xdr:colOff>742950</xdr:colOff>
      <xdr:row>0</xdr:row>
      <xdr:rowOff>0</xdr:rowOff>
    </xdr:to>
    <xdr:graphicFrame macro="">
      <xdr:nvGraphicFramePr>
        <xdr:cNvPr id="66975554" name="Диаграма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28575</xdr:colOff>
      <xdr:row>0</xdr:row>
      <xdr:rowOff>0</xdr:rowOff>
    </xdr:from>
    <xdr:to>
      <xdr:col>5</xdr:col>
      <xdr:colOff>752475</xdr:colOff>
      <xdr:row>0</xdr:row>
      <xdr:rowOff>0</xdr:rowOff>
    </xdr:to>
    <xdr:graphicFrame macro="">
      <xdr:nvGraphicFramePr>
        <xdr:cNvPr id="66975555" name="Диаграма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19050</xdr:colOff>
      <xdr:row>31</xdr:row>
      <xdr:rowOff>0</xdr:rowOff>
    </xdr:from>
    <xdr:to>
      <xdr:col>5</xdr:col>
      <xdr:colOff>742950</xdr:colOff>
      <xdr:row>31</xdr:row>
      <xdr:rowOff>0</xdr:rowOff>
    </xdr:to>
    <xdr:graphicFrame macro="">
      <xdr:nvGraphicFramePr>
        <xdr:cNvPr id="66975559" name="Диаграма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114300</xdr:colOff>
      <xdr:row>31</xdr:row>
      <xdr:rowOff>0</xdr:rowOff>
    </xdr:from>
    <xdr:to>
      <xdr:col>0</xdr:col>
      <xdr:colOff>304800</xdr:colOff>
      <xdr:row>31</xdr:row>
      <xdr:rowOff>0</xdr:rowOff>
    </xdr:to>
    <xdr:sp macro="" textlink="">
      <xdr:nvSpPr>
        <xdr:cNvPr id="66975560" name="Rectangle 23"/>
        <xdr:cNvSpPr>
          <a:spLocks noChangeArrowheads="1"/>
        </xdr:cNvSpPr>
      </xdr:nvSpPr>
      <xdr:spPr bwMode="auto">
        <a:xfrm>
          <a:off x="114300" y="10610850"/>
          <a:ext cx="190500" cy="0"/>
        </a:xfrm>
        <a:prstGeom prst="rect">
          <a:avLst/>
        </a:prstGeom>
        <a:solidFill>
          <a:srgbClr val="FFFF99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2352675</xdr:colOff>
      <xdr:row>31</xdr:row>
      <xdr:rowOff>0</xdr:rowOff>
    </xdr:from>
    <xdr:to>
      <xdr:col>2</xdr:col>
      <xdr:colOff>361950</xdr:colOff>
      <xdr:row>31</xdr:row>
      <xdr:rowOff>0</xdr:rowOff>
    </xdr:to>
    <xdr:sp macro="" textlink="">
      <xdr:nvSpPr>
        <xdr:cNvPr id="66975561" name="Rectangle 24"/>
        <xdr:cNvSpPr>
          <a:spLocks noChangeArrowheads="1"/>
        </xdr:cNvSpPr>
      </xdr:nvSpPr>
      <xdr:spPr bwMode="auto">
        <a:xfrm>
          <a:off x="2657475" y="10610850"/>
          <a:ext cx="68580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19050</xdr:colOff>
      <xdr:row>31</xdr:row>
      <xdr:rowOff>0</xdr:rowOff>
    </xdr:from>
    <xdr:to>
      <xdr:col>5</xdr:col>
      <xdr:colOff>762000</xdr:colOff>
      <xdr:row>31</xdr:row>
      <xdr:rowOff>0</xdr:rowOff>
    </xdr:to>
    <xdr:graphicFrame macro="">
      <xdr:nvGraphicFramePr>
        <xdr:cNvPr id="66975562" name="Диаграма 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114300</xdr:colOff>
      <xdr:row>31</xdr:row>
      <xdr:rowOff>0</xdr:rowOff>
    </xdr:from>
    <xdr:to>
      <xdr:col>0</xdr:col>
      <xdr:colOff>304800</xdr:colOff>
      <xdr:row>31</xdr:row>
      <xdr:rowOff>0</xdr:rowOff>
    </xdr:to>
    <xdr:sp macro="" textlink="">
      <xdr:nvSpPr>
        <xdr:cNvPr id="66975563" name="Rectangle 26"/>
        <xdr:cNvSpPr>
          <a:spLocks noChangeArrowheads="1"/>
        </xdr:cNvSpPr>
      </xdr:nvSpPr>
      <xdr:spPr bwMode="auto">
        <a:xfrm>
          <a:off x="114300" y="10610850"/>
          <a:ext cx="190500" cy="0"/>
        </a:xfrm>
        <a:prstGeom prst="rect">
          <a:avLst/>
        </a:prstGeom>
        <a:solidFill>
          <a:srgbClr val="FFFF99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2352675</xdr:colOff>
      <xdr:row>31</xdr:row>
      <xdr:rowOff>0</xdr:rowOff>
    </xdr:from>
    <xdr:to>
      <xdr:col>2</xdr:col>
      <xdr:colOff>361950</xdr:colOff>
      <xdr:row>31</xdr:row>
      <xdr:rowOff>0</xdr:rowOff>
    </xdr:to>
    <xdr:sp macro="" textlink="">
      <xdr:nvSpPr>
        <xdr:cNvPr id="66975564" name="Rectangle 27"/>
        <xdr:cNvSpPr>
          <a:spLocks noChangeArrowheads="1"/>
        </xdr:cNvSpPr>
      </xdr:nvSpPr>
      <xdr:spPr bwMode="auto">
        <a:xfrm>
          <a:off x="2657475" y="10610850"/>
          <a:ext cx="68580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19050</xdr:colOff>
      <xdr:row>31</xdr:row>
      <xdr:rowOff>0</xdr:rowOff>
    </xdr:from>
    <xdr:to>
      <xdr:col>5</xdr:col>
      <xdr:colOff>762000</xdr:colOff>
      <xdr:row>31</xdr:row>
      <xdr:rowOff>0</xdr:rowOff>
    </xdr:to>
    <xdr:graphicFrame macro="">
      <xdr:nvGraphicFramePr>
        <xdr:cNvPr id="66975565" name="Диаграма 2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114300</xdr:colOff>
      <xdr:row>31</xdr:row>
      <xdr:rowOff>0</xdr:rowOff>
    </xdr:from>
    <xdr:to>
      <xdr:col>0</xdr:col>
      <xdr:colOff>304800</xdr:colOff>
      <xdr:row>31</xdr:row>
      <xdr:rowOff>0</xdr:rowOff>
    </xdr:to>
    <xdr:sp macro="" textlink="">
      <xdr:nvSpPr>
        <xdr:cNvPr id="66975566" name="Rectangle 29"/>
        <xdr:cNvSpPr>
          <a:spLocks noChangeArrowheads="1"/>
        </xdr:cNvSpPr>
      </xdr:nvSpPr>
      <xdr:spPr bwMode="auto">
        <a:xfrm>
          <a:off x="114300" y="10610850"/>
          <a:ext cx="190500" cy="0"/>
        </a:xfrm>
        <a:prstGeom prst="rect">
          <a:avLst/>
        </a:prstGeom>
        <a:solidFill>
          <a:srgbClr val="FFFF99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2352675</xdr:colOff>
      <xdr:row>31</xdr:row>
      <xdr:rowOff>0</xdr:rowOff>
    </xdr:from>
    <xdr:to>
      <xdr:col>2</xdr:col>
      <xdr:colOff>361950</xdr:colOff>
      <xdr:row>31</xdr:row>
      <xdr:rowOff>0</xdr:rowOff>
    </xdr:to>
    <xdr:sp macro="" textlink="">
      <xdr:nvSpPr>
        <xdr:cNvPr id="66975567" name="Rectangle 30"/>
        <xdr:cNvSpPr>
          <a:spLocks noChangeArrowheads="1"/>
        </xdr:cNvSpPr>
      </xdr:nvSpPr>
      <xdr:spPr bwMode="auto">
        <a:xfrm>
          <a:off x="2657475" y="10610850"/>
          <a:ext cx="68580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1</xdr:row>
      <xdr:rowOff>0</xdr:rowOff>
    </xdr:from>
    <xdr:to>
      <xdr:col>0</xdr:col>
      <xdr:colOff>285750</xdr:colOff>
      <xdr:row>1</xdr:row>
      <xdr:rowOff>0</xdr:rowOff>
    </xdr:to>
    <xdr:sp macro="" textlink="">
      <xdr:nvSpPr>
        <xdr:cNvPr id="56713471" name="Rectangle 1"/>
        <xdr:cNvSpPr>
          <a:spLocks noChangeArrowheads="1"/>
        </xdr:cNvSpPr>
      </xdr:nvSpPr>
      <xdr:spPr bwMode="auto">
        <a:xfrm>
          <a:off x="114300" y="161925"/>
          <a:ext cx="171450" cy="0"/>
        </a:xfrm>
        <a:prstGeom prst="rect">
          <a:avLst/>
        </a:prstGeom>
        <a:solidFill>
          <a:srgbClr val="FFFF99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2362200</xdr:colOff>
      <xdr:row>1</xdr:row>
      <xdr:rowOff>0</xdr:rowOff>
    </xdr:from>
    <xdr:to>
      <xdr:col>2</xdr:col>
      <xdr:colOff>371475</xdr:colOff>
      <xdr:row>1</xdr:row>
      <xdr:rowOff>0</xdr:rowOff>
    </xdr:to>
    <xdr:sp macro="" textlink="">
      <xdr:nvSpPr>
        <xdr:cNvPr id="56713472" name="Rectangle 2"/>
        <xdr:cNvSpPr>
          <a:spLocks noChangeArrowheads="1"/>
        </xdr:cNvSpPr>
      </xdr:nvSpPr>
      <xdr:spPr bwMode="auto">
        <a:xfrm>
          <a:off x="2667000" y="161925"/>
          <a:ext cx="714375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9525</xdr:colOff>
      <xdr:row>1</xdr:row>
      <xdr:rowOff>0</xdr:rowOff>
    </xdr:from>
    <xdr:to>
      <xdr:col>6</xdr:col>
      <xdr:colOff>0</xdr:colOff>
      <xdr:row>1</xdr:row>
      <xdr:rowOff>0</xdr:rowOff>
    </xdr:to>
    <xdr:graphicFrame macro="">
      <xdr:nvGraphicFramePr>
        <xdr:cNvPr id="56713473" name="Диаграма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1</xdr:row>
      <xdr:rowOff>0</xdr:rowOff>
    </xdr:from>
    <xdr:to>
      <xdr:col>5</xdr:col>
      <xdr:colOff>723900</xdr:colOff>
      <xdr:row>1</xdr:row>
      <xdr:rowOff>0</xdr:rowOff>
    </xdr:to>
    <xdr:graphicFrame macro="">
      <xdr:nvGraphicFramePr>
        <xdr:cNvPr id="56713474" name="Диаграма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114300</xdr:colOff>
      <xdr:row>1</xdr:row>
      <xdr:rowOff>0</xdr:rowOff>
    </xdr:from>
    <xdr:to>
      <xdr:col>0</xdr:col>
      <xdr:colOff>285750</xdr:colOff>
      <xdr:row>1</xdr:row>
      <xdr:rowOff>0</xdr:rowOff>
    </xdr:to>
    <xdr:sp macro="" textlink="">
      <xdr:nvSpPr>
        <xdr:cNvPr id="56713475" name="Rectangle 5"/>
        <xdr:cNvSpPr>
          <a:spLocks noChangeArrowheads="1"/>
        </xdr:cNvSpPr>
      </xdr:nvSpPr>
      <xdr:spPr bwMode="auto">
        <a:xfrm>
          <a:off x="114300" y="161925"/>
          <a:ext cx="171450" cy="0"/>
        </a:xfrm>
        <a:prstGeom prst="rect">
          <a:avLst/>
        </a:prstGeom>
        <a:solidFill>
          <a:srgbClr val="FFFF99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2352675</xdr:colOff>
      <xdr:row>1</xdr:row>
      <xdr:rowOff>0</xdr:rowOff>
    </xdr:from>
    <xdr:to>
      <xdr:col>2</xdr:col>
      <xdr:colOff>361950</xdr:colOff>
      <xdr:row>1</xdr:row>
      <xdr:rowOff>0</xdr:rowOff>
    </xdr:to>
    <xdr:sp macro="" textlink="">
      <xdr:nvSpPr>
        <xdr:cNvPr id="56713476" name="Rectangle 6"/>
        <xdr:cNvSpPr>
          <a:spLocks noChangeArrowheads="1"/>
        </xdr:cNvSpPr>
      </xdr:nvSpPr>
      <xdr:spPr bwMode="auto">
        <a:xfrm>
          <a:off x="2657475" y="161925"/>
          <a:ext cx="714375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9525</xdr:colOff>
      <xdr:row>1</xdr:row>
      <xdr:rowOff>0</xdr:rowOff>
    </xdr:from>
    <xdr:to>
      <xdr:col>6</xdr:col>
      <xdr:colOff>0</xdr:colOff>
      <xdr:row>1</xdr:row>
      <xdr:rowOff>0</xdr:rowOff>
    </xdr:to>
    <xdr:graphicFrame macro="">
      <xdr:nvGraphicFramePr>
        <xdr:cNvPr id="56713477" name="Диаграма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114300</xdr:colOff>
      <xdr:row>1</xdr:row>
      <xdr:rowOff>0</xdr:rowOff>
    </xdr:from>
    <xdr:to>
      <xdr:col>0</xdr:col>
      <xdr:colOff>285750</xdr:colOff>
      <xdr:row>1</xdr:row>
      <xdr:rowOff>0</xdr:rowOff>
    </xdr:to>
    <xdr:sp macro="" textlink="">
      <xdr:nvSpPr>
        <xdr:cNvPr id="56713478" name="Rectangle 8"/>
        <xdr:cNvSpPr>
          <a:spLocks noChangeArrowheads="1"/>
        </xdr:cNvSpPr>
      </xdr:nvSpPr>
      <xdr:spPr bwMode="auto">
        <a:xfrm>
          <a:off x="114300" y="161925"/>
          <a:ext cx="171450" cy="0"/>
        </a:xfrm>
        <a:prstGeom prst="rect">
          <a:avLst/>
        </a:prstGeom>
        <a:solidFill>
          <a:srgbClr val="FFFF99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2352675</xdr:colOff>
      <xdr:row>1</xdr:row>
      <xdr:rowOff>0</xdr:rowOff>
    </xdr:from>
    <xdr:to>
      <xdr:col>2</xdr:col>
      <xdr:colOff>361950</xdr:colOff>
      <xdr:row>1</xdr:row>
      <xdr:rowOff>0</xdr:rowOff>
    </xdr:to>
    <xdr:sp macro="" textlink="">
      <xdr:nvSpPr>
        <xdr:cNvPr id="56713479" name="Rectangle 9"/>
        <xdr:cNvSpPr>
          <a:spLocks noChangeArrowheads="1"/>
        </xdr:cNvSpPr>
      </xdr:nvSpPr>
      <xdr:spPr bwMode="auto">
        <a:xfrm>
          <a:off x="2657475" y="161925"/>
          <a:ext cx="714375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28575</xdr:colOff>
      <xdr:row>1</xdr:row>
      <xdr:rowOff>0</xdr:rowOff>
    </xdr:from>
    <xdr:to>
      <xdr:col>7</xdr:col>
      <xdr:colOff>0</xdr:colOff>
      <xdr:row>1</xdr:row>
      <xdr:rowOff>0</xdr:rowOff>
    </xdr:to>
    <xdr:graphicFrame macro="">
      <xdr:nvGraphicFramePr>
        <xdr:cNvPr id="56713480" name="Диаграма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114300</xdr:colOff>
      <xdr:row>1</xdr:row>
      <xdr:rowOff>0</xdr:rowOff>
    </xdr:from>
    <xdr:to>
      <xdr:col>0</xdr:col>
      <xdr:colOff>285750</xdr:colOff>
      <xdr:row>1</xdr:row>
      <xdr:rowOff>0</xdr:rowOff>
    </xdr:to>
    <xdr:sp macro="" textlink="">
      <xdr:nvSpPr>
        <xdr:cNvPr id="56713481" name="Rectangle 11"/>
        <xdr:cNvSpPr>
          <a:spLocks noChangeArrowheads="1"/>
        </xdr:cNvSpPr>
      </xdr:nvSpPr>
      <xdr:spPr bwMode="auto">
        <a:xfrm>
          <a:off x="114300" y="161925"/>
          <a:ext cx="171450" cy="0"/>
        </a:xfrm>
        <a:prstGeom prst="rect">
          <a:avLst/>
        </a:prstGeom>
        <a:solidFill>
          <a:srgbClr val="FFFF99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2352675</xdr:colOff>
      <xdr:row>1</xdr:row>
      <xdr:rowOff>0</xdr:rowOff>
    </xdr:from>
    <xdr:to>
      <xdr:col>2</xdr:col>
      <xdr:colOff>361950</xdr:colOff>
      <xdr:row>1</xdr:row>
      <xdr:rowOff>0</xdr:rowOff>
    </xdr:to>
    <xdr:sp macro="" textlink="">
      <xdr:nvSpPr>
        <xdr:cNvPr id="56713482" name="Rectangle 12"/>
        <xdr:cNvSpPr>
          <a:spLocks noChangeArrowheads="1"/>
        </xdr:cNvSpPr>
      </xdr:nvSpPr>
      <xdr:spPr bwMode="auto">
        <a:xfrm>
          <a:off x="2657475" y="161925"/>
          <a:ext cx="714375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28575</xdr:colOff>
      <xdr:row>37</xdr:row>
      <xdr:rowOff>0</xdr:rowOff>
    </xdr:from>
    <xdr:to>
      <xdr:col>5</xdr:col>
      <xdr:colOff>752475</xdr:colOff>
      <xdr:row>37</xdr:row>
      <xdr:rowOff>0</xdr:rowOff>
    </xdr:to>
    <xdr:graphicFrame macro="">
      <xdr:nvGraphicFramePr>
        <xdr:cNvPr id="56713484" name="Диаграма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114300</xdr:colOff>
      <xdr:row>37</xdr:row>
      <xdr:rowOff>0</xdr:rowOff>
    </xdr:from>
    <xdr:to>
      <xdr:col>0</xdr:col>
      <xdr:colOff>285750</xdr:colOff>
      <xdr:row>37</xdr:row>
      <xdr:rowOff>0</xdr:rowOff>
    </xdr:to>
    <xdr:sp macro="" textlink="">
      <xdr:nvSpPr>
        <xdr:cNvPr id="56713485" name="Rectangle 17"/>
        <xdr:cNvSpPr>
          <a:spLocks noChangeArrowheads="1"/>
        </xdr:cNvSpPr>
      </xdr:nvSpPr>
      <xdr:spPr bwMode="auto">
        <a:xfrm>
          <a:off x="114300" y="11458575"/>
          <a:ext cx="171450" cy="0"/>
        </a:xfrm>
        <a:prstGeom prst="rect">
          <a:avLst/>
        </a:prstGeom>
        <a:solidFill>
          <a:srgbClr val="FFFF99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2352675</xdr:colOff>
      <xdr:row>37</xdr:row>
      <xdr:rowOff>0</xdr:rowOff>
    </xdr:from>
    <xdr:to>
      <xdr:col>2</xdr:col>
      <xdr:colOff>361950</xdr:colOff>
      <xdr:row>37</xdr:row>
      <xdr:rowOff>0</xdr:rowOff>
    </xdr:to>
    <xdr:sp macro="" textlink="">
      <xdr:nvSpPr>
        <xdr:cNvPr id="56713486" name="Rectangle 18"/>
        <xdr:cNvSpPr>
          <a:spLocks noChangeArrowheads="1"/>
        </xdr:cNvSpPr>
      </xdr:nvSpPr>
      <xdr:spPr bwMode="auto">
        <a:xfrm>
          <a:off x="2657475" y="11458575"/>
          <a:ext cx="714375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19050</xdr:colOff>
      <xdr:row>37</xdr:row>
      <xdr:rowOff>0</xdr:rowOff>
    </xdr:from>
    <xdr:to>
      <xdr:col>5</xdr:col>
      <xdr:colOff>752475</xdr:colOff>
      <xdr:row>37</xdr:row>
      <xdr:rowOff>0</xdr:rowOff>
    </xdr:to>
    <xdr:graphicFrame macro="">
      <xdr:nvGraphicFramePr>
        <xdr:cNvPr id="56713487" name="Диаграма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114300</xdr:colOff>
      <xdr:row>37</xdr:row>
      <xdr:rowOff>0</xdr:rowOff>
    </xdr:from>
    <xdr:to>
      <xdr:col>0</xdr:col>
      <xdr:colOff>285750</xdr:colOff>
      <xdr:row>37</xdr:row>
      <xdr:rowOff>0</xdr:rowOff>
    </xdr:to>
    <xdr:sp macro="" textlink="">
      <xdr:nvSpPr>
        <xdr:cNvPr id="56713488" name="Rectangle 20"/>
        <xdr:cNvSpPr>
          <a:spLocks noChangeArrowheads="1"/>
        </xdr:cNvSpPr>
      </xdr:nvSpPr>
      <xdr:spPr bwMode="auto">
        <a:xfrm>
          <a:off x="114300" y="11458575"/>
          <a:ext cx="171450" cy="0"/>
        </a:xfrm>
        <a:prstGeom prst="rect">
          <a:avLst/>
        </a:prstGeom>
        <a:solidFill>
          <a:srgbClr val="FFFF99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2352675</xdr:colOff>
      <xdr:row>37</xdr:row>
      <xdr:rowOff>0</xdr:rowOff>
    </xdr:from>
    <xdr:to>
      <xdr:col>2</xdr:col>
      <xdr:colOff>361950</xdr:colOff>
      <xdr:row>37</xdr:row>
      <xdr:rowOff>0</xdr:rowOff>
    </xdr:to>
    <xdr:sp macro="" textlink="">
      <xdr:nvSpPr>
        <xdr:cNvPr id="56713489" name="Rectangle 21"/>
        <xdr:cNvSpPr>
          <a:spLocks noChangeArrowheads="1"/>
        </xdr:cNvSpPr>
      </xdr:nvSpPr>
      <xdr:spPr bwMode="auto">
        <a:xfrm>
          <a:off x="2657475" y="11458575"/>
          <a:ext cx="714375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19050</xdr:colOff>
      <xdr:row>37</xdr:row>
      <xdr:rowOff>0</xdr:rowOff>
    </xdr:from>
    <xdr:to>
      <xdr:col>5</xdr:col>
      <xdr:colOff>742950</xdr:colOff>
      <xdr:row>37</xdr:row>
      <xdr:rowOff>0</xdr:rowOff>
    </xdr:to>
    <xdr:graphicFrame macro="">
      <xdr:nvGraphicFramePr>
        <xdr:cNvPr id="56713490" name="Диаграма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114300</xdr:colOff>
      <xdr:row>37</xdr:row>
      <xdr:rowOff>0</xdr:rowOff>
    </xdr:from>
    <xdr:to>
      <xdr:col>0</xdr:col>
      <xdr:colOff>285750</xdr:colOff>
      <xdr:row>37</xdr:row>
      <xdr:rowOff>0</xdr:rowOff>
    </xdr:to>
    <xdr:sp macro="" textlink="">
      <xdr:nvSpPr>
        <xdr:cNvPr id="56713491" name="Rectangle 23"/>
        <xdr:cNvSpPr>
          <a:spLocks noChangeArrowheads="1"/>
        </xdr:cNvSpPr>
      </xdr:nvSpPr>
      <xdr:spPr bwMode="auto">
        <a:xfrm>
          <a:off x="114300" y="11458575"/>
          <a:ext cx="171450" cy="0"/>
        </a:xfrm>
        <a:prstGeom prst="rect">
          <a:avLst/>
        </a:prstGeom>
        <a:solidFill>
          <a:srgbClr val="FFFF99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2352675</xdr:colOff>
      <xdr:row>37</xdr:row>
      <xdr:rowOff>0</xdr:rowOff>
    </xdr:from>
    <xdr:to>
      <xdr:col>2</xdr:col>
      <xdr:colOff>361950</xdr:colOff>
      <xdr:row>37</xdr:row>
      <xdr:rowOff>0</xdr:rowOff>
    </xdr:to>
    <xdr:sp macro="" textlink="">
      <xdr:nvSpPr>
        <xdr:cNvPr id="56713492" name="Rectangle 24"/>
        <xdr:cNvSpPr>
          <a:spLocks noChangeArrowheads="1"/>
        </xdr:cNvSpPr>
      </xdr:nvSpPr>
      <xdr:spPr bwMode="auto">
        <a:xfrm>
          <a:off x="2657475" y="11458575"/>
          <a:ext cx="714375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19050</xdr:colOff>
      <xdr:row>37</xdr:row>
      <xdr:rowOff>0</xdr:rowOff>
    </xdr:from>
    <xdr:to>
      <xdr:col>5</xdr:col>
      <xdr:colOff>762000</xdr:colOff>
      <xdr:row>37</xdr:row>
      <xdr:rowOff>0</xdr:rowOff>
    </xdr:to>
    <xdr:graphicFrame macro="">
      <xdr:nvGraphicFramePr>
        <xdr:cNvPr id="56713493" name="Диаграма 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114300</xdr:colOff>
      <xdr:row>37</xdr:row>
      <xdr:rowOff>0</xdr:rowOff>
    </xdr:from>
    <xdr:to>
      <xdr:col>0</xdr:col>
      <xdr:colOff>285750</xdr:colOff>
      <xdr:row>37</xdr:row>
      <xdr:rowOff>0</xdr:rowOff>
    </xdr:to>
    <xdr:sp macro="" textlink="">
      <xdr:nvSpPr>
        <xdr:cNvPr id="56713494" name="Rectangle 26"/>
        <xdr:cNvSpPr>
          <a:spLocks noChangeArrowheads="1"/>
        </xdr:cNvSpPr>
      </xdr:nvSpPr>
      <xdr:spPr bwMode="auto">
        <a:xfrm>
          <a:off x="114300" y="11458575"/>
          <a:ext cx="171450" cy="0"/>
        </a:xfrm>
        <a:prstGeom prst="rect">
          <a:avLst/>
        </a:prstGeom>
        <a:solidFill>
          <a:srgbClr val="FFFF99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2352675</xdr:colOff>
      <xdr:row>37</xdr:row>
      <xdr:rowOff>0</xdr:rowOff>
    </xdr:from>
    <xdr:to>
      <xdr:col>2</xdr:col>
      <xdr:colOff>361950</xdr:colOff>
      <xdr:row>37</xdr:row>
      <xdr:rowOff>0</xdr:rowOff>
    </xdr:to>
    <xdr:sp macro="" textlink="">
      <xdr:nvSpPr>
        <xdr:cNvPr id="56713495" name="Rectangle 27"/>
        <xdr:cNvSpPr>
          <a:spLocks noChangeArrowheads="1"/>
        </xdr:cNvSpPr>
      </xdr:nvSpPr>
      <xdr:spPr bwMode="auto">
        <a:xfrm>
          <a:off x="2657475" y="11458575"/>
          <a:ext cx="714375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19050</xdr:colOff>
      <xdr:row>37</xdr:row>
      <xdr:rowOff>0</xdr:rowOff>
    </xdr:from>
    <xdr:to>
      <xdr:col>5</xdr:col>
      <xdr:colOff>762000</xdr:colOff>
      <xdr:row>37</xdr:row>
      <xdr:rowOff>0</xdr:rowOff>
    </xdr:to>
    <xdr:graphicFrame macro="">
      <xdr:nvGraphicFramePr>
        <xdr:cNvPr id="56713496" name="Диаграма 2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114300</xdr:colOff>
      <xdr:row>37</xdr:row>
      <xdr:rowOff>0</xdr:rowOff>
    </xdr:from>
    <xdr:to>
      <xdr:col>0</xdr:col>
      <xdr:colOff>285750</xdr:colOff>
      <xdr:row>37</xdr:row>
      <xdr:rowOff>0</xdr:rowOff>
    </xdr:to>
    <xdr:sp macro="" textlink="">
      <xdr:nvSpPr>
        <xdr:cNvPr id="56713497" name="Rectangle 29"/>
        <xdr:cNvSpPr>
          <a:spLocks noChangeArrowheads="1"/>
        </xdr:cNvSpPr>
      </xdr:nvSpPr>
      <xdr:spPr bwMode="auto">
        <a:xfrm>
          <a:off x="114300" y="11458575"/>
          <a:ext cx="171450" cy="0"/>
        </a:xfrm>
        <a:prstGeom prst="rect">
          <a:avLst/>
        </a:prstGeom>
        <a:solidFill>
          <a:srgbClr val="FFFF99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2352675</xdr:colOff>
      <xdr:row>37</xdr:row>
      <xdr:rowOff>0</xdr:rowOff>
    </xdr:from>
    <xdr:to>
      <xdr:col>2</xdr:col>
      <xdr:colOff>361950</xdr:colOff>
      <xdr:row>37</xdr:row>
      <xdr:rowOff>0</xdr:rowOff>
    </xdr:to>
    <xdr:sp macro="" textlink="">
      <xdr:nvSpPr>
        <xdr:cNvPr id="56713498" name="Rectangle 30"/>
        <xdr:cNvSpPr>
          <a:spLocks noChangeArrowheads="1"/>
        </xdr:cNvSpPr>
      </xdr:nvSpPr>
      <xdr:spPr bwMode="auto">
        <a:xfrm>
          <a:off x="2657475" y="11458575"/>
          <a:ext cx="714375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6</xdr:col>
      <xdr:colOff>0</xdr:colOff>
      <xdr:row>0</xdr:row>
      <xdr:rowOff>0</xdr:rowOff>
    </xdr:to>
    <xdr:graphicFrame macro="">
      <xdr:nvGraphicFramePr>
        <xdr:cNvPr id="58381043" name="Диаграма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0</xdr:row>
      <xdr:rowOff>0</xdr:rowOff>
    </xdr:from>
    <xdr:to>
      <xdr:col>5</xdr:col>
      <xdr:colOff>723900</xdr:colOff>
      <xdr:row>0</xdr:row>
      <xdr:rowOff>0</xdr:rowOff>
    </xdr:to>
    <xdr:graphicFrame macro="">
      <xdr:nvGraphicFramePr>
        <xdr:cNvPr id="58381044" name="Диаграма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9525</xdr:colOff>
      <xdr:row>0</xdr:row>
      <xdr:rowOff>0</xdr:rowOff>
    </xdr:from>
    <xdr:to>
      <xdr:col>6</xdr:col>
      <xdr:colOff>0</xdr:colOff>
      <xdr:row>0</xdr:row>
      <xdr:rowOff>0</xdr:rowOff>
    </xdr:to>
    <xdr:graphicFrame macro="">
      <xdr:nvGraphicFramePr>
        <xdr:cNvPr id="58381045" name="Диаграма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0</xdr:row>
      <xdr:rowOff>0</xdr:rowOff>
    </xdr:from>
    <xdr:to>
      <xdr:col>7</xdr:col>
      <xdr:colOff>0</xdr:colOff>
      <xdr:row>0</xdr:row>
      <xdr:rowOff>0</xdr:rowOff>
    </xdr:to>
    <xdr:graphicFrame macro="">
      <xdr:nvGraphicFramePr>
        <xdr:cNvPr id="58381046" name="Диаграма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19050</xdr:colOff>
      <xdr:row>0</xdr:row>
      <xdr:rowOff>0</xdr:rowOff>
    </xdr:from>
    <xdr:to>
      <xdr:col>5</xdr:col>
      <xdr:colOff>742950</xdr:colOff>
      <xdr:row>0</xdr:row>
      <xdr:rowOff>0</xdr:rowOff>
    </xdr:to>
    <xdr:graphicFrame macro="">
      <xdr:nvGraphicFramePr>
        <xdr:cNvPr id="58381047" name="Диаграма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16</xdr:row>
      <xdr:rowOff>0</xdr:rowOff>
    </xdr:from>
    <xdr:to>
      <xdr:col>7</xdr:col>
      <xdr:colOff>0</xdr:colOff>
      <xdr:row>16</xdr:row>
      <xdr:rowOff>0</xdr:rowOff>
    </xdr:to>
    <xdr:graphicFrame macro="">
      <xdr:nvGraphicFramePr>
        <xdr:cNvPr id="1415396" name="Диаграма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95250</xdr:colOff>
      <xdr:row>16</xdr:row>
      <xdr:rowOff>0</xdr:rowOff>
    </xdr:from>
    <xdr:to>
      <xdr:col>2</xdr:col>
      <xdr:colOff>247650</xdr:colOff>
      <xdr:row>16</xdr:row>
      <xdr:rowOff>0</xdr:rowOff>
    </xdr:to>
    <xdr:sp macro="" textlink="">
      <xdr:nvSpPr>
        <xdr:cNvPr id="1415397" name="Rectangle 17"/>
        <xdr:cNvSpPr>
          <a:spLocks noChangeArrowheads="1"/>
        </xdr:cNvSpPr>
      </xdr:nvSpPr>
      <xdr:spPr bwMode="auto">
        <a:xfrm>
          <a:off x="704850" y="4143375"/>
          <a:ext cx="609600" cy="0"/>
        </a:xfrm>
        <a:prstGeom prst="rect">
          <a:avLst/>
        </a:prstGeom>
        <a:solidFill>
          <a:srgbClr val="FF99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428625</xdr:colOff>
      <xdr:row>16</xdr:row>
      <xdr:rowOff>0</xdr:rowOff>
    </xdr:to>
    <xdr:sp macro="" textlink="">
      <xdr:nvSpPr>
        <xdr:cNvPr id="1415398" name="Rectangle 18"/>
        <xdr:cNvSpPr>
          <a:spLocks noChangeArrowheads="1"/>
        </xdr:cNvSpPr>
      </xdr:nvSpPr>
      <xdr:spPr bwMode="auto">
        <a:xfrm>
          <a:off x="4057650" y="4143375"/>
          <a:ext cx="428625" cy="0"/>
        </a:xfrm>
        <a:prstGeom prst="rect">
          <a:avLst/>
        </a:prstGeom>
        <a:solidFill>
          <a:srgbClr val="00008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4;&#1058;&#1044;&#1045;&#1051;%20&#1048;&#1044;&#1041;/&#1087;&#1088;&#1086;&#1077;&#1082;&#1090;&#1086;&#1073;&#1102;&#1076;&#1078;&#1077;&#1090;%202022/&#1054;&#1073;&#1097;&#1080;&#1085;&#1089;&#1082;&#1080;%20&#1089;&#1098;&#1074;&#1077;&#1090;%20-%20&#1041;&#1102;&#1076;&#1078;&#1077;&#1090;%202022%20&#1075;/&#1041;&#1102;&#1076;&#1078;&#1077;&#1090;%202009&#1075;/rekapitylacii%20200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</sheetNames>
    <sheetDataSet>
      <sheetData sheetId="0">
        <row r="26">
          <cell r="C26">
            <v>3156528</v>
          </cell>
          <cell r="D26">
            <v>3156528</v>
          </cell>
        </row>
        <row r="97">
          <cell r="C97">
            <v>10487813</v>
          </cell>
          <cell r="D97">
            <v>10487813</v>
          </cell>
        </row>
        <row r="151">
          <cell r="C151">
            <v>982913</v>
          </cell>
          <cell r="D151">
            <v>982913</v>
          </cell>
        </row>
        <row r="219">
          <cell r="C219">
            <v>1857256</v>
          </cell>
          <cell r="D219">
            <v>1857256</v>
          </cell>
        </row>
        <row r="284">
          <cell r="C284">
            <v>1757322</v>
          </cell>
          <cell r="D284">
            <v>1757322</v>
          </cell>
        </row>
        <row r="342">
          <cell r="C342">
            <v>1467874</v>
          </cell>
          <cell r="D342">
            <v>1467874</v>
          </cell>
        </row>
        <row r="401">
          <cell r="C401">
            <v>9303623</v>
          </cell>
          <cell r="D401">
            <v>9320878</v>
          </cell>
        </row>
        <row r="463">
          <cell r="C463">
            <v>127281</v>
          </cell>
          <cell r="D463">
            <v>127281</v>
          </cell>
        </row>
        <row r="545">
          <cell r="C545">
            <v>29140610</v>
          </cell>
          <cell r="D545">
            <v>30044315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4"/>
  <sheetViews>
    <sheetView view="pageBreakPreview" topLeftCell="B1" zoomScale="110" zoomScaleNormal="100" zoomScaleSheetLayoutView="110" workbookViewId="0">
      <selection activeCell="G159" sqref="G159"/>
    </sheetView>
  </sheetViews>
  <sheetFormatPr defaultRowHeight="12.75" x14ac:dyDescent="0.2"/>
  <cols>
    <col min="1" max="1" width="9.140625" hidden="1" customWidth="1"/>
    <col min="2" max="2" width="5.5703125" customWidth="1"/>
    <col min="3" max="3" width="55" customWidth="1"/>
    <col min="4" max="4" width="11.7109375" customWidth="1"/>
    <col min="5" max="5" width="13.85546875" customWidth="1"/>
    <col min="6" max="6" width="11.7109375" customWidth="1"/>
    <col min="7" max="7" width="8.7109375" customWidth="1"/>
  </cols>
  <sheetData>
    <row r="1" spans="2:7" x14ac:dyDescent="0.2">
      <c r="D1" s="1376" t="s">
        <v>62</v>
      </c>
      <c r="E1" s="1376"/>
      <c r="F1" s="1376"/>
      <c r="G1" s="1376"/>
    </row>
    <row r="2" spans="2:7" x14ac:dyDescent="0.2">
      <c r="B2" s="1377" t="s">
        <v>493</v>
      </c>
      <c r="C2" s="1377"/>
      <c r="D2" s="153"/>
      <c r="E2" s="153"/>
      <c r="F2" s="153"/>
      <c r="G2" s="153"/>
    </row>
    <row r="3" spans="2:7" x14ac:dyDescent="0.2">
      <c r="B3" s="137"/>
      <c r="C3" s="137"/>
      <c r="D3" s="153"/>
      <c r="E3" s="153"/>
      <c r="F3" s="153"/>
      <c r="G3" s="153"/>
    </row>
    <row r="4" spans="2:7" ht="13.5" thickBot="1" x14ac:dyDescent="0.25">
      <c r="B4" s="1378" t="s">
        <v>175</v>
      </c>
      <c r="C4" s="1378"/>
      <c r="D4" s="1378"/>
      <c r="E4" s="1378"/>
      <c r="F4" s="1378"/>
      <c r="G4" s="1378"/>
    </row>
    <row r="5" spans="2:7" x14ac:dyDescent="0.2">
      <c r="B5" s="91"/>
      <c r="C5" s="294"/>
      <c r="D5" s="91" t="s">
        <v>293</v>
      </c>
      <c r="E5" s="91" t="s">
        <v>433</v>
      </c>
      <c r="F5" s="91" t="s">
        <v>293</v>
      </c>
      <c r="G5" s="91"/>
    </row>
    <row r="6" spans="2:7" x14ac:dyDescent="0.2">
      <c r="B6" s="93" t="s">
        <v>1</v>
      </c>
      <c r="C6" s="78" t="s">
        <v>2</v>
      </c>
      <c r="D6" s="93" t="s">
        <v>294</v>
      </c>
      <c r="E6" s="93" t="s">
        <v>434</v>
      </c>
      <c r="F6" s="93" t="s">
        <v>294</v>
      </c>
      <c r="G6" s="295" t="s">
        <v>9</v>
      </c>
    </row>
    <row r="7" spans="2:7" ht="13.5" thickBot="1" x14ac:dyDescent="0.25">
      <c r="B7" s="93"/>
      <c r="C7" s="296"/>
      <c r="D7" s="243" t="s">
        <v>489</v>
      </c>
      <c r="E7" s="243" t="s">
        <v>490</v>
      </c>
      <c r="F7" s="243" t="s">
        <v>494</v>
      </c>
      <c r="G7" s="243" t="s">
        <v>437</v>
      </c>
    </row>
    <row r="8" spans="2:7" ht="13.5" thickBot="1" x14ac:dyDescent="0.25">
      <c r="B8" s="652">
        <v>1</v>
      </c>
      <c r="C8" s="653">
        <v>2</v>
      </c>
      <c r="D8" s="318">
        <v>3</v>
      </c>
      <c r="E8" s="318">
        <v>4</v>
      </c>
      <c r="F8" s="318">
        <v>5</v>
      </c>
      <c r="G8" s="318">
        <v>6</v>
      </c>
    </row>
    <row r="9" spans="2:7" ht="15.75" thickBot="1" x14ac:dyDescent="0.25">
      <c r="B9" s="1379" t="s">
        <v>108</v>
      </c>
      <c r="C9" s="1380"/>
      <c r="D9" s="1380"/>
      <c r="E9" s="1380"/>
      <c r="F9" s="1380"/>
      <c r="G9" s="1381"/>
    </row>
    <row r="10" spans="2:7" ht="13.5" thickBot="1" x14ac:dyDescent="0.25">
      <c r="B10" s="138" t="s">
        <v>188</v>
      </c>
      <c r="C10" s="43" t="s">
        <v>166</v>
      </c>
      <c r="D10" s="139">
        <f>D11+D12+D13+D14</f>
        <v>0</v>
      </c>
      <c r="E10" s="139">
        <f>E11+E12+E13+E14</f>
        <v>64539</v>
      </c>
      <c r="F10" s="139">
        <f>F11+F12+F13+F14</f>
        <v>0</v>
      </c>
      <c r="G10" s="172">
        <v>0</v>
      </c>
    </row>
    <row r="11" spans="2:7" x14ac:dyDescent="0.2">
      <c r="B11" s="840" t="s">
        <v>189</v>
      </c>
      <c r="C11" s="841" t="s">
        <v>279</v>
      </c>
      <c r="D11" s="330">
        <v>0</v>
      </c>
      <c r="E11" s="142">
        <v>120</v>
      </c>
      <c r="F11" s="910">
        <v>0</v>
      </c>
      <c r="G11" s="648">
        <v>0</v>
      </c>
    </row>
    <row r="12" spans="2:7" x14ac:dyDescent="0.2">
      <c r="B12" s="842" t="s">
        <v>190</v>
      </c>
      <c r="C12" s="74" t="s">
        <v>168</v>
      </c>
      <c r="D12" s="144">
        <v>0</v>
      </c>
      <c r="E12" s="144">
        <v>61157</v>
      </c>
      <c r="F12" s="911">
        <v>0</v>
      </c>
      <c r="G12" s="748">
        <v>0</v>
      </c>
    </row>
    <row r="13" spans="2:7" x14ac:dyDescent="0.2">
      <c r="B13" s="143" t="s">
        <v>191</v>
      </c>
      <c r="C13" s="68" t="s">
        <v>295</v>
      </c>
      <c r="D13" s="144">
        <v>0</v>
      </c>
      <c r="E13" s="330">
        <v>3262</v>
      </c>
      <c r="F13" s="912">
        <v>0</v>
      </c>
      <c r="G13" s="748">
        <v>0</v>
      </c>
    </row>
    <row r="14" spans="2:7" ht="13.5" thickBot="1" x14ac:dyDescent="0.25">
      <c r="B14" s="873" t="s">
        <v>223</v>
      </c>
      <c r="C14" s="74" t="s">
        <v>225</v>
      </c>
      <c r="D14" s="908">
        <v>0</v>
      </c>
      <c r="E14" s="909"/>
      <c r="F14" s="913">
        <v>0</v>
      </c>
      <c r="G14" s="915">
        <v>0</v>
      </c>
    </row>
    <row r="15" spans="2:7" ht="13.5" thickBot="1" x14ac:dyDescent="0.25">
      <c r="B15" s="138" t="s">
        <v>205</v>
      </c>
      <c r="C15" s="6" t="s">
        <v>435</v>
      </c>
      <c r="D15" s="139">
        <f>D16</f>
        <v>0</v>
      </c>
      <c r="E15" s="139">
        <f>E16</f>
        <v>0</v>
      </c>
      <c r="F15" s="139">
        <f>F16</f>
        <v>0</v>
      </c>
      <c r="G15" s="172">
        <v>0</v>
      </c>
    </row>
    <row r="16" spans="2:7" ht="13.5" thickBot="1" x14ac:dyDescent="0.25">
      <c r="B16" s="145" t="s">
        <v>206</v>
      </c>
      <c r="C16" s="69" t="s">
        <v>436</v>
      </c>
      <c r="D16" s="157">
        <v>0</v>
      </c>
      <c r="E16" s="157"/>
      <c r="F16" s="157">
        <v>0</v>
      </c>
      <c r="G16" s="916">
        <v>0</v>
      </c>
    </row>
    <row r="17" spans="2:7" ht="13.5" thickBot="1" x14ac:dyDescent="0.25">
      <c r="B17" s="138" t="s">
        <v>270</v>
      </c>
      <c r="C17" s="6" t="s">
        <v>271</v>
      </c>
      <c r="D17" s="139">
        <f>D20</f>
        <v>0</v>
      </c>
      <c r="E17" s="139">
        <f>E20+E19+E18</f>
        <v>1600700</v>
      </c>
      <c r="F17" s="139">
        <f>F20</f>
        <v>0</v>
      </c>
      <c r="G17" s="172">
        <v>0</v>
      </c>
    </row>
    <row r="18" spans="2:7" ht="13.5" thickBot="1" x14ac:dyDescent="0.25">
      <c r="B18" s="268" t="s">
        <v>321</v>
      </c>
      <c r="C18" s="681" t="s">
        <v>365</v>
      </c>
      <c r="D18" s="1198">
        <v>0</v>
      </c>
      <c r="E18" s="117"/>
      <c r="F18" s="1198">
        <v>0</v>
      </c>
      <c r="G18" s="1098">
        <v>0</v>
      </c>
    </row>
    <row r="19" spans="2:7" ht="13.5" thickBot="1" x14ac:dyDescent="0.25">
      <c r="B19" s="268" t="s">
        <v>322</v>
      </c>
      <c r="C19" s="399" t="s">
        <v>467</v>
      </c>
      <c r="D19" s="1199">
        <v>0</v>
      </c>
      <c r="E19" s="124">
        <v>3303</v>
      </c>
      <c r="F19" s="1199">
        <v>0</v>
      </c>
      <c r="G19" s="1098">
        <v>0</v>
      </c>
    </row>
    <row r="20" spans="2:7" ht="13.5" thickBot="1" x14ac:dyDescent="0.25">
      <c r="B20" s="1200" t="s">
        <v>272</v>
      </c>
      <c r="C20" s="919" t="s">
        <v>273</v>
      </c>
      <c r="D20" s="786">
        <v>0</v>
      </c>
      <c r="E20" s="128">
        <v>1597397</v>
      </c>
      <c r="F20" s="786">
        <v>0</v>
      </c>
      <c r="G20" s="1098">
        <v>0</v>
      </c>
    </row>
    <row r="21" spans="2:7" ht="13.5" thickBot="1" x14ac:dyDescent="0.25">
      <c r="B21" s="138" t="s">
        <v>296</v>
      </c>
      <c r="C21" s="6" t="s">
        <v>335</v>
      </c>
      <c r="D21" s="139">
        <v>0</v>
      </c>
      <c r="E21" s="139">
        <v>-1987</v>
      </c>
      <c r="F21" s="139">
        <v>0</v>
      </c>
      <c r="G21" s="172">
        <v>0</v>
      </c>
    </row>
    <row r="22" spans="2:7" ht="13.5" thickBot="1" x14ac:dyDescent="0.25">
      <c r="B22" s="138" t="s">
        <v>297</v>
      </c>
      <c r="C22" s="43" t="s">
        <v>347</v>
      </c>
      <c r="D22" s="907">
        <v>0</v>
      </c>
      <c r="E22" s="139">
        <v>7966</v>
      </c>
      <c r="F22" s="914">
        <v>0</v>
      </c>
      <c r="G22" s="172">
        <v>0</v>
      </c>
    </row>
    <row r="23" spans="2:7" ht="13.5" thickBot="1" x14ac:dyDescent="0.25">
      <c r="B23" s="138" t="s">
        <v>298</v>
      </c>
      <c r="C23" s="43" t="s">
        <v>344</v>
      </c>
      <c r="D23" s="907">
        <v>0</v>
      </c>
      <c r="E23" s="139">
        <v>0</v>
      </c>
      <c r="F23" s="914">
        <v>0</v>
      </c>
      <c r="G23" s="172">
        <v>0</v>
      </c>
    </row>
    <row r="24" spans="2:7" ht="13.5" thickBot="1" x14ac:dyDescent="0.25">
      <c r="B24" s="410"/>
      <c r="C24" s="843" t="s">
        <v>372</v>
      </c>
      <c r="D24" s="907">
        <f>D10+D17+D21+D22+D23</f>
        <v>0</v>
      </c>
      <c r="E24" s="1065">
        <f>E10+E17+E21+E22+E23+E15</f>
        <v>1671218</v>
      </c>
      <c r="F24" s="907">
        <f>F10+F17+F21+F22+F23</f>
        <v>0</v>
      </c>
      <c r="G24" s="172">
        <v>0</v>
      </c>
    </row>
    <row r="25" spans="2:7" ht="13.5" thickBot="1" x14ac:dyDescent="0.25">
      <c r="B25" s="297"/>
      <c r="C25" s="645" t="s">
        <v>376</v>
      </c>
      <c r="D25" s="298"/>
      <c r="E25" s="298"/>
      <c r="F25" s="298"/>
      <c r="G25" s="138"/>
    </row>
    <row r="26" spans="2:7" ht="13.5" thickBot="1" x14ac:dyDescent="0.25">
      <c r="B26" s="643" t="s">
        <v>176</v>
      </c>
      <c r="C26" s="6" t="s">
        <v>336</v>
      </c>
      <c r="D26" s="647">
        <f>SUM(D27:D31)</f>
        <v>45004637</v>
      </c>
      <c r="E26" s="647">
        <f>E31+E27+E29+E30+E28</f>
        <v>50823194</v>
      </c>
      <c r="F26" s="647">
        <f>F31+F27+F29+F30+F28</f>
        <v>50852045</v>
      </c>
      <c r="G26" s="172">
        <f>F26/D26*100</f>
        <v>112.99290115371889</v>
      </c>
    </row>
    <row r="27" spans="2:7" ht="13.5" thickBot="1" x14ac:dyDescent="0.25">
      <c r="B27" s="715" t="s">
        <v>177</v>
      </c>
      <c r="C27" s="149" t="s">
        <v>346</v>
      </c>
      <c r="D27" s="903">
        <v>45004637</v>
      </c>
      <c r="E27" s="903">
        <v>47760218</v>
      </c>
      <c r="F27" s="682">
        <v>50852045</v>
      </c>
      <c r="G27" s="648">
        <f>F27/D27*100</f>
        <v>112.99290115371889</v>
      </c>
    </row>
    <row r="28" spans="2:7" x14ac:dyDescent="0.2">
      <c r="B28" s="674" t="s">
        <v>178</v>
      </c>
      <c r="C28" s="809" t="s">
        <v>375</v>
      </c>
      <c r="D28" s="1143">
        <v>0</v>
      </c>
      <c r="E28" s="1143"/>
      <c r="F28" s="1143">
        <v>0</v>
      </c>
      <c r="G28" s="648">
        <v>0</v>
      </c>
    </row>
    <row r="29" spans="2:7" x14ac:dyDescent="0.2">
      <c r="B29" s="782" t="s">
        <v>302</v>
      </c>
      <c r="C29" s="918" t="s">
        <v>337</v>
      </c>
      <c r="D29" s="904">
        <v>0</v>
      </c>
      <c r="E29" s="904">
        <v>894416</v>
      </c>
      <c r="F29" s="904">
        <v>0</v>
      </c>
      <c r="G29" s="748">
        <v>0</v>
      </c>
    </row>
    <row r="30" spans="2:7" x14ac:dyDescent="0.2">
      <c r="B30" s="782" t="s">
        <v>303</v>
      </c>
      <c r="C30" s="918" t="s">
        <v>338</v>
      </c>
      <c r="D30" s="904">
        <v>0</v>
      </c>
      <c r="E30" s="904">
        <v>-25873</v>
      </c>
      <c r="F30" s="904">
        <v>0</v>
      </c>
      <c r="G30" s="748">
        <v>0</v>
      </c>
    </row>
    <row r="31" spans="2:7" ht="13.5" thickBot="1" x14ac:dyDescent="0.25">
      <c r="B31" s="714" t="s">
        <v>304</v>
      </c>
      <c r="C31" s="918" t="s">
        <v>337</v>
      </c>
      <c r="D31" s="807">
        <v>0</v>
      </c>
      <c r="E31" s="807">
        <v>2194433</v>
      </c>
      <c r="F31" s="807">
        <v>0</v>
      </c>
      <c r="G31" s="412">
        <v>0</v>
      </c>
    </row>
    <row r="32" spans="2:7" ht="13.5" thickBot="1" x14ac:dyDescent="0.25">
      <c r="B32" s="643" t="s">
        <v>213</v>
      </c>
      <c r="C32" s="6" t="s">
        <v>339</v>
      </c>
      <c r="D32" s="647">
        <f>D33+D34+D36</f>
        <v>342671</v>
      </c>
      <c r="E32" s="647">
        <f>SUM(E33:E35)</f>
        <v>9708445</v>
      </c>
      <c r="F32" s="647">
        <f>F33+F34+F36</f>
        <v>415144</v>
      </c>
      <c r="G32" s="171">
        <f>F32/D32*100</f>
        <v>121.14944071718938</v>
      </c>
    </row>
    <row r="33" spans="2:7" x14ac:dyDescent="0.2">
      <c r="B33" s="715" t="s">
        <v>305</v>
      </c>
      <c r="C33" s="149" t="s">
        <v>340</v>
      </c>
      <c r="D33" s="903">
        <v>342671</v>
      </c>
      <c r="E33" s="903">
        <v>9511327</v>
      </c>
      <c r="F33" s="1269">
        <v>415144</v>
      </c>
      <c r="G33" s="1214">
        <f>F33/D33*100</f>
        <v>121.14944071718938</v>
      </c>
    </row>
    <row r="34" spans="2:7" x14ac:dyDescent="0.2">
      <c r="B34" s="782" t="s">
        <v>214</v>
      </c>
      <c r="C34" s="918" t="s">
        <v>306</v>
      </c>
      <c r="D34" s="904">
        <v>0</v>
      </c>
      <c r="E34" s="904">
        <v>0</v>
      </c>
      <c r="F34" s="1270">
        <v>0</v>
      </c>
      <c r="G34" s="748">
        <v>0</v>
      </c>
    </row>
    <row r="35" spans="2:7" ht="13.5" thickBot="1" x14ac:dyDescent="0.25">
      <c r="B35" s="783" t="s">
        <v>307</v>
      </c>
      <c r="C35" s="919" t="s">
        <v>341</v>
      </c>
      <c r="D35" s="904">
        <v>0</v>
      </c>
      <c r="E35" s="904">
        <v>197118</v>
      </c>
      <c r="F35" s="1270">
        <v>0</v>
      </c>
      <c r="G35" s="748">
        <v>0</v>
      </c>
    </row>
    <row r="36" spans="2:7" ht="13.5" thickBot="1" x14ac:dyDescent="0.25">
      <c r="B36" s="686" t="s">
        <v>465</v>
      </c>
      <c r="C36" s="300" t="s">
        <v>466</v>
      </c>
      <c r="D36" s="945">
        <v>0</v>
      </c>
      <c r="E36" s="945">
        <v>0</v>
      </c>
      <c r="F36" s="1271">
        <v>0</v>
      </c>
      <c r="G36" s="1098">
        <v>0</v>
      </c>
    </row>
    <row r="37" spans="2:7" ht="13.5" thickBot="1" x14ac:dyDescent="0.25">
      <c r="B37" s="643" t="s">
        <v>215</v>
      </c>
      <c r="C37" s="6" t="s">
        <v>342</v>
      </c>
      <c r="D37" s="1195">
        <f>D38+D39</f>
        <v>4264</v>
      </c>
      <c r="E37" s="1195">
        <f>E38+E39</f>
        <v>-45</v>
      </c>
      <c r="F37" s="874">
        <f>F38+F39</f>
        <v>4264</v>
      </c>
      <c r="G37" s="176">
        <v>0</v>
      </c>
    </row>
    <row r="38" spans="2:7" ht="13.5" thickBot="1" x14ac:dyDescent="0.25">
      <c r="B38" s="715" t="s">
        <v>308</v>
      </c>
      <c r="C38" s="149" t="s">
        <v>309</v>
      </c>
      <c r="D38" s="903">
        <v>4264</v>
      </c>
      <c r="E38" s="903">
        <v>5</v>
      </c>
      <c r="F38" s="903">
        <v>4264</v>
      </c>
      <c r="G38" s="648">
        <v>0</v>
      </c>
    </row>
    <row r="39" spans="2:7" ht="13.5" thickBot="1" x14ac:dyDescent="0.25">
      <c r="B39" s="783" t="s">
        <v>216</v>
      </c>
      <c r="C39" s="919" t="s">
        <v>306</v>
      </c>
      <c r="D39" s="807">
        <v>0</v>
      </c>
      <c r="E39" s="838">
        <v>-50</v>
      </c>
      <c r="F39" s="838">
        <v>0</v>
      </c>
      <c r="G39" s="648">
        <v>0</v>
      </c>
    </row>
    <row r="40" spans="2:7" ht="13.5" thickBot="1" x14ac:dyDescent="0.25">
      <c r="B40" s="643" t="s">
        <v>310</v>
      </c>
      <c r="C40" s="6" t="s">
        <v>343</v>
      </c>
      <c r="D40" s="806">
        <v>0</v>
      </c>
      <c r="E40" s="1094">
        <f>E41</f>
        <v>0</v>
      </c>
      <c r="F40" s="874">
        <f>F41</f>
        <v>0</v>
      </c>
      <c r="G40" s="172">
        <v>0</v>
      </c>
    </row>
    <row r="41" spans="2:7" ht="13.5" thickBot="1" x14ac:dyDescent="0.25">
      <c r="B41" s="166" t="s">
        <v>311</v>
      </c>
      <c r="C41" s="341" t="s">
        <v>309</v>
      </c>
      <c r="D41" s="806">
        <v>0</v>
      </c>
      <c r="E41" s="706">
        <v>0</v>
      </c>
      <c r="F41" s="706">
        <v>0</v>
      </c>
      <c r="G41" s="916">
        <v>0</v>
      </c>
    </row>
    <row r="42" spans="2:7" ht="13.5" thickBot="1" x14ac:dyDescent="0.25">
      <c r="B42" s="166"/>
      <c r="C42" s="938" t="s">
        <v>370</v>
      </c>
      <c r="D42" s="710">
        <f>D40+D37+D32+D26</f>
        <v>45351572</v>
      </c>
      <c r="E42" s="710">
        <f>E40+E37+E32+E26</f>
        <v>60531594</v>
      </c>
      <c r="F42" s="710">
        <f t="shared" ref="F42" si="0">F40+F37+F32+F26</f>
        <v>51271453</v>
      </c>
      <c r="G42" s="172">
        <f>F42/D42*100</f>
        <v>113.05330937591313</v>
      </c>
    </row>
    <row r="43" spans="2:7" ht="13.5" thickBot="1" x14ac:dyDescent="0.25">
      <c r="B43" s="166"/>
      <c r="C43" s="6" t="s">
        <v>377</v>
      </c>
      <c r="D43" s="707"/>
      <c r="E43" s="707"/>
      <c r="F43" s="706"/>
      <c r="G43" s="916"/>
    </row>
    <row r="44" spans="2:7" ht="13.5" thickBot="1" x14ac:dyDescent="0.25">
      <c r="B44" s="643" t="s">
        <v>217</v>
      </c>
      <c r="C44" s="6" t="s">
        <v>345</v>
      </c>
      <c r="D44" s="709">
        <v>5783</v>
      </c>
      <c r="E44" s="709">
        <v>-106219</v>
      </c>
      <c r="F44" s="709">
        <v>0</v>
      </c>
      <c r="G44" s="172">
        <v>0</v>
      </c>
    </row>
    <row r="45" spans="2:7" ht="13.5" thickBot="1" x14ac:dyDescent="0.25">
      <c r="B45" s="875"/>
      <c r="C45" s="938" t="s">
        <v>371</v>
      </c>
      <c r="D45" s="650">
        <f>D44</f>
        <v>5783</v>
      </c>
      <c r="E45" s="650">
        <f>E44</f>
        <v>-106219</v>
      </c>
      <c r="F45" s="650">
        <f t="shared" ref="F45" si="1">F44</f>
        <v>0</v>
      </c>
      <c r="G45" s="1214">
        <v>0</v>
      </c>
    </row>
    <row r="46" spans="2:7" ht="13.5" thickBot="1" x14ac:dyDescent="0.25">
      <c r="B46" s="649"/>
      <c r="C46" s="939" t="s">
        <v>373</v>
      </c>
      <c r="D46" s="392"/>
      <c r="E46" s="301"/>
      <c r="F46" s="301"/>
      <c r="G46" s="302"/>
    </row>
    <row r="47" spans="2:7" ht="13.5" thickBot="1" x14ac:dyDescent="0.25">
      <c r="B47" s="744" t="s">
        <v>268</v>
      </c>
      <c r="C47" s="877" t="s">
        <v>348</v>
      </c>
      <c r="D47" s="248">
        <f>D49+D50+D48</f>
        <v>0</v>
      </c>
      <c r="E47" s="248">
        <f>E49+E50+E48</f>
        <v>0</v>
      </c>
      <c r="F47" s="248">
        <f t="shared" ref="F47" si="2">F49+F50+F48</f>
        <v>0</v>
      </c>
      <c r="G47" s="172">
        <v>0</v>
      </c>
    </row>
    <row r="48" spans="2:7" x14ac:dyDescent="0.2">
      <c r="B48" s="920" t="s">
        <v>312</v>
      </c>
      <c r="C48" s="927" t="s">
        <v>349</v>
      </c>
      <c r="D48" s="244">
        <v>0</v>
      </c>
      <c r="E48" s="244">
        <v>0</v>
      </c>
      <c r="F48" s="244">
        <v>0</v>
      </c>
      <c r="G48" s="648">
        <v>0</v>
      </c>
    </row>
    <row r="49" spans="2:7" x14ac:dyDescent="0.2">
      <c r="B49" s="922" t="s">
        <v>269</v>
      </c>
      <c r="C49" s="927" t="s">
        <v>350</v>
      </c>
      <c r="D49" s="904">
        <v>0</v>
      </c>
      <c r="E49" s="904">
        <v>0</v>
      </c>
      <c r="F49" s="904">
        <v>0</v>
      </c>
      <c r="G49" s="748">
        <v>0</v>
      </c>
    </row>
    <row r="50" spans="2:7" ht="13.5" thickBot="1" x14ac:dyDescent="0.25">
      <c r="B50" s="923" t="s">
        <v>291</v>
      </c>
      <c r="C50" s="927" t="s">
        <v>351</v>
      </c>
      <c r="D50" s="807">
        <v>0</v>
      </c>
      <c r="E50" s="807">
        <v>0</v>
      </c>
      <c r="F50" s="807">
        <v>0</v>
      </c>
      <c r="G50" s="412">
        <v>0</v>
      </c>
    </row>
    <row r="51" spans="2:7" ht="13.5" thickBot="1" x14ac:dyDescent="0.25">
      <c r="B51" s="744" t="s">
        <v>220</v>
      </c>
      <c r="C51" s="877" t="s">
        <v>352</v>
      </c>
      <c r="D51" s="248">
        <f>D52</f>
        <v>0</v>
      </c>
      <c r="E51" s="248">
        <f>E52</f>
        <v>0</v>
      </c>
      <c r="F51" s="248">
        <f>F52</f>
        <v>0</v>
      </c>
      <c r="G51" s="1214">
        <v>0</v>
      </c>
    </row>
    <row r="52" spans="2:7" ht="13.5" thickBot="1" x14ac:dyDescent="0.25">
      <c r="B52" s="876" t="s">
        <v>313</v>
      </c>
      <c r="C52" s="928" t="s">
        <v>353</v>
      </c>
      <c r="D52" s="838"/>
      <c r="E52" s="838">
        <v>0</v>
      </c>
      <c r="F52" s="838"/>
      <c r="G52" s="648">
        <v>0</v>
      </c>
    </row>
    <row r="53" spans="2:7" ht="13.5" thickBot="1" x14ac:dyDescent="0.25">
      <c r="B53" s="744" t="s">
        <v>179</v>
      </c>
      <c r="C53" s="61" t="s">
        <v>356</v>
      </c>
      <c r="D53" s="248">
        <f>D54+D55+D56+D57</f>
        <v>5373823</v>
      </c>
      <c r="E53" s="248">
        <f>E54+E55+E56+E57</f>
        <v>-1661175</v>
      </c>
      <c r="F53" s="248">
        <f t="shared" ref="F53" si="3">F54+F55+F56+F57</f>
        <v>7034998</v>
      </c>
      <c r="G53" s="171">
        <f>F53/D53*100</f>
        <v>130.91235048121234</v>
      </c>
    </row>
    <row r="54" spans="2:7" ht="13.5" thickBot="1" x14ac:dyDescent="0.25">
      <c r="B54" s="920" t="s">
        <v>180</v>
      </c>
      <c r="C54" s="929" t="s">
        <v>357</v>
      </c>
      <c r="D54" s="244">
        <v>5373823</v>
      </c>
      <c r="E54" s="244">
        <v>5373823</v>
      </c>
      <c r="F54" s="1095">
        <v>7034998</v>
      </c>
      <c r="G54" s="648">
        <f>F54/D54*100</f>
        <v>130.91235048121234</v>
      </c>
    </row>
    <row r="55" spans="2:7" x14ac:dyDescent="0.2">
      <c r="B55" s="922" t="s">
        <v>181</v>
      </c>
      <c r="C55" s="921" t="s">
        <v>354</v>
      </c>
      <c r="D55" s="246">
        <v>0</v>
      </c>
      <c r="E55" s="246"/>
      <c r="F55" s="1096">
        <v>0</v>
      </c>
      <c r="G55" s="648">
        <v>0</v>
      </c>
    </row>
    <row r="56" spans="2:7" x14ac:dyDescent="0.2">
      <c r="B56" s="922" t="s">
        <v>314</v>
      </c>
      <c r="C56" s="921" t="s">
        <v>355</v>
      </c>
      <c r="D56" s="246">
        <v>0</v>
      </c>
      <c r="E56" s="246">
        <v>-7034998</v>
      </c>
      <c r="F56" s="1096">
        <v>0</v>
      </c>
      <c r="G56" s="748">
        <v>0</v>
      </c>
    </row>
    <row r="57" spans="2:7" ht="13.5" thickBot="1" x14ac:dyDescent="0.25">
      <c r="B57" s="924" t="s">
        <v>315</v>
      </c>
      <c r="C57" s="925" t="s">
        <v>358</v>
      </c>
      <c r="D57" s="807">
        <v>0</v>
      </c>
      <c r="E57" s="807"/>
      <c r="F57" s="1097">
        <v>0</v>
      </c>
      <c r="G57" s="1098">
        <v>0</v>
      </c>
    </row>
    <row r="58" spans="2:7" ht="13.5" thickBot="1" x14ac:dyDescent="0.25">
      <c r="B58" s="876"/>
      <c r="C58" s="926" t="s">
        <v>123</v>
      </c>
      <c r="D58" s="745">
        <f>D53+D47+D51</f>
        <v>5373823</v>
      </c>
      <c r="E58" s="745">
        <f>E53+E47+E51</f>
        <v>-1661175</v>
      </c>
      <c r="F58" s="745">
        <f t="shared" ref="F58" si="4">F53+F47+F51</f>
        <v>7034998</v>
      </c>
      <c r="G58" s="176">
        <f>F58/D58*100</f>
        <v>130.91235048121234</v>
      </c>
    </row>
    <row r="59" spans="2:7" x14ac:dyDescent="0.2">
      <c r="B59" s="949"/>
      <c r="C59" s="1370" t="s">
        <v>55</v>
      </c>
      <c r="D59" s="1372">
        <f>D45+D58+D24+D42</f>
        <v>50731178</v>
      </c>
      <c r="E59" s="1372">
        <f>E45+E58+E24+E42</f>
        <v>60435418</v>
      </c>
      <c r="F59" s="1372">
        <f>F45+F58+F24+F42</f>
        <v>58306451</v>
      </c>
      <c r="G59" s="1374">
        <f>F59/D59*100</f>
        <v>114.93218430685761</v>
      </c>
    </row>
    <row r="60" spans="2:7" ht="13.5" thickBot="1" x14ac:dyDescent="0.25">
      <c r="B60" s="950"/>
      <c r="C60" s="1371"/>
      <c r="D60" s="1373"/>
      <c r="E60" s="1373"/>
      <c r="F60" s="1373"/>
      <c r="G60" s="1375"/>
    </row>
    <row r="61" spans="2:7" x14ac:dyDescent="0.2">
      <c r="B61" s="971"/>
      <c r="C61" s="970"/>
      <c r="D61" s="972"/>
      <c r="E61" s="972"/>
      <c r="F61" s="972"/>
      <c r="G61" s="973"/>
    </row>
    <row r="62" spans="2:7" x14ac:dyDescent="0.2">
      <c r="B62" s="971"/>
      <c r="C62" s="970"/>
      <c r="D62" s="972"/>
      <c r="E62" s="972"/>
      <c r="F62" s="972"/>
      <c r="G62" s="973"/>
    </row>
    <row r="63" spans="2:7" x14ac:dyDescent="0.2">
      <c r="B63" s="971"/>
      <c r="C63" s="970"/>
      <c r="D63" s="972"/>
      <c r="E63" s="972"/>
      <c r="F63" s="972"/>
      <c r="G63" s="973"/>
    </row>
    <row r="64" spans="2:7" ht="13.5" thickBot="1" x14ac:dyDescent="0.25">
      <c r="B64" s="971"/>
      <c r="C64" s="970"/>
      <c r="D64" s="972"/>
      <c r="E64" s="972"/>
      <c r="F64" s="972"/>
      <c r="G64" s="973"/>
    </row>
    <row r="65" spans="2:7" x14ac:dyDescent="0.2">
      <c r="B65" s="91"/>
      <c r="C65" s="294"/>
      <c r="D65" s="91" t="s">
        <v>293</v>
      </c>
      <c r="E65" s="91" t="s">
        <v>433</v>
      </c>
      <c r="F65" s="91" t="s">
        <v>293</v>
      </c>
      <c r="G65" s="91"/>
    </row>
    <row r="66" spans="2:7" x14ac:dyDescent="0.2">
      <c r="B66" s="93" t="s">
        <v>1</v>
      </c>
      <c r="C66" s="966" t="s">
        <v>2</v>
      </c>
      <c r="D66" s="93" t="s">
        <v>294</v>
      </c>
      <c r="E66" s="93" t="s">
        <v>434</v>
      </c>
      <c r="F66" s="93" t="s">
        <v>294</v>
      </c>
      <c r="G66" s="295" t="s">
        <v>9</v>
      </c>
    </row>
    <row r="67" spans="2:7" ht="13.5" thickBot="1" x14ac:dyDescent="0.25">
      <c r="B67" s="95"/>
      <c r="C67" s="974"/>
      <c r="D67" s="243" t="s">
        <v>489</v>
      </c>
      <c r="E67" s="243" t="s">
        <v>490</v>
      </c>
      <c r="F67" s="243" t="s">
        <v>494</v>
      </c>
      <c r="G67" s="243" t="s">
        <v>437</v>
      </c>
    </row>
    <row r="68" spans="2:7" ht="12" customHeight="1" thickBot="1" x14ac:dyDescent="0.25">
      <c r="B68" s="652">
        <v>1</v>
      </c>
      <c r="C68" s="653">
        <v>2</v>
      </c>
      <c r="D68" s="318">
        <v>3</v>
      </c>
      <c r="E68" s="318">
        <v>4</v>
      </c>
      <c r="F68" s="318">
        <v>5</v>
      </c>
      <c r="G68" s="318">
        <v>6</v>
      </c>
    </row>
    <row r="69" spans="2:7" ht="12.95" customHeight="1" thickBot="1" x14ac:dyDescent="0.25">
      <c r="B69" s="1388" t="s">
        <v>109</v>
      </c>
      <c r="C69" s="1389"/>
      <c r="D69" s="1389"/>
      <c r="E69" s="1389"/>
      <c r="F69" s="1389"/>
      <c r="G69" s="1390"/>
    </row>
    <row r="70" spans="2:7" ht="12.95" customHeight="1" thickBot="1" x14ac:dyDescent="0.25">
      <c r="B70" s="1394" t="s">
        <v>110</v>
      </c>
      <c r="C70" s="1395"/>
      <c r="D70" s="1395"/>
      <c r="E70" s="1395"/>
      <c r="F70" s="1395"/>
      <c r="G70" s="1396"/>
    </row>
    <row r="71" spans="2:7" ht="13.5" thickBot="1" x14ac:dyDescent="0.25">
      <c r="B71" s="140" t="s">
        <v>183</v>
      </c>
      <c r="C71" s="654" t="s">
        <v>163</v>
      </c>
      <c r="D71" s="139">
        <f>D72</f>
        <v>85000</v>
      </c>
      <c r="E71" s="139">
        <f>E72</f>
        <v>99264</v>
      </c>
      <c r="F71" s="139">
        <f>F72</f>
        <v>90000</v>
      </c>
      <c r="G71" s="77">
        <f>F71/D71*100</f>
        <v>105.88235294117648</v>
      </c>
    </row>
    <row r="72" spans="2:7" ht="13.5" thickBot="1" x14ac:dyDescent="0.25">
      <c r="B72" s="655" t="s">
        <v>182</v>
      </c>
      <c r="C72" s="656" t="s">
        <v>221</v>
      </c>
      <c r="D72" s="157">
        <v>85000</v>
      </c>
      <c r="E72" s="157">
        <v>99264</v>
      </c>
      <c r="F72" s="157">
        <v>90000</v>
      </c>
      <c r="G72" s="657">
        <f>F72/D72*100</f>
        <v>105.88235294117648</v>
      </c>
    </row>
    <row r="73" spans="2:7" ht="13.5" thickBot="1" x14ac:dyDescent="0.25">
      <c r="B73" s="1391" t="s">
        <v>362</v>
      </c>
      <c r="C73" s="1392"/>
      <c r="D73" s="1392"/>
      <c r="E73" s="1392"/>
      <c r="F73" s="1392"/>
      <c r="G73" s="1393"/>
    </row>
    <row r="74" spans="2:7" ht="13.5" thickBot="1" x14ac:dyDescent="0.25">
      <c r="B74" s="658" t="s">
        <v>184</v>
      </c>
      <c r="C74" s="930" t="s">
        <v>359</v>
      </c>
      <c r="D74" s="647">
        <f>D75+D76+D77+D79+D78</f>
        <v>4047000</v>
      </c>
      <c r="E74" s="659">
        <f>E75+E76+E77+E79+E78</f>
        <v>4667324</v>
      </c>
      <c r="F74" s="659">
        <f>F75+F76+F77+F79+F78</f>
        <v>4615000</v>
      </c>
      <c r="G74" s="660">
        <f>F74/D74*100</f>
        <v>114.03508771929825</v>
      </c>
    </row>
    <row r="75" spans="2:7" x14ac:dyDescent="0.2">
      <c r="B75" s="661" t="s">
        <v>185</v>
      </c>
      <c r="C75" s="662" t="s">
        <v>164</v>
      </c>
      <c r="D75" s="663">
        <v>1240000</v>
      </c>
      <c r="E75" s="663">
        <v>1360908</v>
      </c>
      <c r="F75" s="663">
        <v>1400000</v>
      </c>
      <c r="G75" s="664">
        <f>F75/D75*100</f>
        <v>112.90322580645163</v>
      </c>
    </row>
    <row r="76" spans="2:7" x14ac:dyDescent="0.2">
      <c r="B76" s="665" t="s">
        <v>186</v>
      </c>
      <c r="C76" s="666" t="s">
        <v>165</v>
      </c>
      <c r="D76" s="667">
        <v>1860000</v>
      </c>
      <c r="E76" s="667">
        <v>1911361</v>
      </c>
      <c r="F76" s="667">
        <v>2000000</v>
      </c>
      <c r="G76" s="668">
        <f>F76/D76*100</f>
        <v>107.5268817204301</v>
      </c>
    </row>
    <row r="77" spans="2:7" x14ac:dyDescent="0.2">
      <c r="B77" s="665" t="s">
        <v>187</v>
      </c>
      <c r="C77" s="921" t="s">
        <v>360</v>
      </c>
      <c r="D77" s="667">
        <v>930000</v>
      </c>
      <c r="E77" s="667">
        <v>1382448</v>
      </c>
      <c r="F77" s="667">
        <v>1200000</v>
      </c>
      <c r="G77" s="668">
        <f>F77/D77*100</f>
        <v>129.03225806451613</v>
      </c>
    </row>
    <row r="78" spans="2:7" ht="13.5" thickBot="1" x14ac:dyDescent="0.25">
      <c r="B78" s="677" t="s">
        <v>222</v>
      </c>
      <c r="C78" s="882" t="s">
        <v>292</v>
      </c>
      <c r="D78" s="883">
        <v>17000</v>
      </c>
      <c r="E78" s="883">
        <v>12607</v>
      </c>
      <c r="F78" s="883">
        <v>15000</v>
      </c>
      <c r="G78" s="779">
        <f>F78/D78*100</f>
        <v>88.235294117647058</v>
      </c>
    </row>
    <row r="79" spans="2:7" ht="12.95" customHeight="1" thickBot="1" x14ac:dyDescent="0.25">
      <c r="B79" s="643" t="s">
        <v>317</v>
      </c>
      <c r="C79" s="61" t="s">
        <v>361</v>
      </c>
      <c r="D79" s="647">
        <v>0</v>
      </c>
      <c r="E79" s="647">
        <v>0</v>
      </c>
      <c r="F79" s="647">
        <v>0</v>
      </c>
      <c r="G79" s="704">
        <v>0</v>
      </c>
    </row>
    <row r="80" spans="2:7" ht="12.95" customHeight="1" thickBot="1" x14ac:dyDescent="0.25">
      <c r="B80" s="303"/>
      <c r="C80" s="931" t="s">
        <v>368</v>
      </c>
      <c r="D80" s="905">
        <f>D71+D74+D79</f>
        <v>4132000</v>
      </c>
      <c r="E80" s="905">
        <f>E71+E74+E79</f>
        <v>4766588</v>
      </c>
      <c r="F80" s="669">
        <f>F71+F74</f>
        <v>4705000</v>
      </c>
      <c r="G80" s="670">
        <f>F80/D80*100</f>
        <v>113.86737657308809</v>
      </c>
    </row>
    <row r="81" spans="2:7" ht="12.95" customHeight="1" thickBot="1" x14ac:dyDescent="0.25">
      <c r="B81" s="1394" t="s">
        <v>111</v>
      </c>
      <c r="C81" s="1395"/>
      <c r="D81" s="1395"/>
      <c r="E81" s="1395"/>
      <c r="F81" s="1395"/>
      <c r="G81" s="1396"/>
    </row>
    <row r="82" spans="2:7" ht="12.95" customHeight="1" thickBot="1" x14ac:dyDescent="0.25">
      <c r="B82" s="421" t="s">
        <v>188</v>
      </c>
      <c r="C82" s="299" t="s">
        <v>166</v>
      </c>
      <c r="D82" s="647">
        <f>SUM(D83:D89)</f>
        <v>2105000</v>
      </c>
      <c r="E82" s="647">
        <f>SUM(E83:E89)</f>
        <v>2421825</v>
      </c>
      <c r="F82" s="659">
        <f>F83+F84+F85+F86+F87+F89</f>
        <v>2133000</v>
      </c>
      <c r="G82" s="671">
        <f t="shared" ref="G82:G85" si="5">F82/D82*100</f>
        <v>101.33016627078383</v>
      </c>
    </row>
    <row r="83" spans="2:7" x14ac:dyDescent="0.2">
      <c r="B83" s="661" t="s">
        <v>189</v>
      </c>
      <c r="C83" s="933" t="s">
        <v>167</v>
      </c>
      <c r="D83" s="682">
        <v>680000</v>
      </c>
      <c r="E83" s="682">
        <v>618332</v>
      </c>
      <c r="F83" s="682">
        <v>770000</v>
      </c>
      <c r="G83" s="664">
        <f t="shared" si="5"/>
        <v>113.23529411764706</v>
      </c>
    </row>
    <row r="84" spans="2:7" x14ac:dyDescent="0.2">
      <c r="B84" s="665" t="s">
        <v>190</v>
      </c>
      <c r="C84" s="399" t="s">
        <v>168</v>
      </c>
      <c r="D84" s="675">
        <v>650000</v>
      </c>
      <c r="E84" s="675">
        <v>845314</v>
      </c>
      <c r="F84" s="675">
        <v>580000</v>
      </c>
      <c r="G84" s="668">
        <f t="shared" si="5"/>
        <v>89.230769230769241</v>
      </c>
    </row>
    <row r="85" spans="2:7" x14ac:dyDescent="0.2">
      <c r="B85" s="134" t="s">
        <v>191</v>
      </c>
      <c r="C85" s="136" t="s">
        <v>169</v>
      </c>
      <c r="D85" s="690">
        <v>750000</v>
      </c>
      <c r="E85" s="690">
        <v>956688</v>
      </c>
      <c r="F85" s="690">
        <v>778000</v>
      </c>
      <c r="G85" s="777">
        <f t="shared" si="5"/>
        <v>103.73333333333335</v>
      </c>
    </row>
    <row r="86" spans="2:7" x14ac:dyDescent="0.2">
      <c r="B86" s="665" t="s">
        <v>192</v>
      </c>
      <c r="C86" s="399" t="s">
        <v>224</v>
      </c>
      <c r="D86" s="675">
        <v>0</v>
      </c>
      <c r="E86" s="675">
        <v>0</v>
      </c>
      <c r="F86" s="675">
        <v>0</v>
      </c>
      <c r="G86" s="668">
        <v>0</v>
      </c>
    </row>
    <row r="87" spans="2:7" x14ac:dyDescent="0.2">
      <c r="B87" s="665" t="s">
        <v>223</v>
      </c>
      <c r="C87" s="399" t="s">
        <v>225</v>
      </c>
      <c r="D87" s="675">
        <v>0</v>
      </c>
      <c r="E87" s="675">
        <v>0</v>
      </c>
      <c r="F87" s="675">
        <v>0</v>
      </c>
      <c r="G87" s="668">
        <v>0</v>
      </c>
    </row>
    <row r="88" spans="2:7" x14ac:dyDescent="0.2">
      <c r="B88" s="782" t="s">
        <v>318</v>
      </c>
      <c r="C88" s="918" t="s">
        <v>319</v>
      </c>
      <c r="D88" s="675">
        <v>0</v>
      </c>
      <c r="E88" s="675">
        <v>0</v>
      </c>
      <c r="F88" s="675">
        <v>0</v>
      </c>
      <c r="G88" s="668">
        <v>0</v>
      </c>
    </row>
    <row r="89" spans="2:7" ht="13.5" thickBot="1" x14ac:dyDescent="0.25">
      <c r="B89" s="932" t="s">
        <v>284</v>
      </c>
      <c r="C89" s="919" t="s">
        <v>285</v>
      </c>
      <c r="D89" s="687">
        <v>25000</v>
      </c>
      <c r="E89" s="687">
        <v>1491</v>
      </c>
      <c r="F89" s="687">
        <v>5000</v>
      </c>
      <c r="G89" s="668">
        <f t="shared" ref="G89:G105" si="6">F89/D89*100</f>
        <v>20</v>
      </c>
    </row>
    <row r="90" spans="2:7" ht="12.95" customHeight="1" thickBot="1" x14ac:dyDescent="0.25">
      <c r="B90" s="680" t="s">
        <v>193</v>
      </c>
      <c r="C90" s="111" t="s">
        <v>3</v>
      </c>
      <c r="D90" s="647">
        <f>D91+D92+D93+D94+D95+D96+D97+D98+D99+D100+D101</f>
        <v>6213442</v>
      </c>
      <c r="E90" s="647">
        <f>E91+E92+E93+E94+E95+E96+E97+E98+E99+E100+E101</f>
        <v>4954943</v>
      </c>
      <c r="F90" s="659">
        <f>F91+F92+F93+F94+F95+F96+F97+F98+F99+F100+F101</f>
        <v>5154617</v>
      </c>
      <c r="G90" s="670">
        <f t="shared" si="6"/>
        <v>82.959123139799161</v>
      </c>
    </row>
    <row r="91" spans="2:7" x14ac:dyDescent="0.2">
      <c r="B91" s="775" t="s">
        <v>194</v>
      </c>
      <c r="C91" s="778" t="s">
        <v>170</v>
      </c>
      <c r="D91" s="672">
        <v>0</v>
      </c>
      <c r="E91" s="672">
        <v>0</v>
      </c>
      <c r="F91" s="673">
        <v>0</v>
      </c>
      <c r="G91" s="776">
        <v>0</v>
      </c>
    </row>
    <row r="92" spans="2:7" x14ac:dyDescent="0.2">
      <c r="B92" s="665" t="s">
        <v>195</v>
      </c>
      <c r="C92" s="399" t="s">
        <v>171</v>
      </c>
      <c r="D92" s="675">
        <v>63000</v>
      </c>
      <c r="E92" s="675">
        <v>61779</v>
      </c>
      <c r="F92" s="676">
        <v>65000</v>
      </c>
      <c r="G92" s="668">
        <f t="shared" si="6"/>
        <v>103.17460317460319</v>
      </c>
    </row>
    <row r="93" spans="2:7" x14ac:dyDescent="0.2">
      <c r="B93" s="134" t="s">
        <v>196</v>
      </c>
      <c r="C93" s="136" t="s">
        <v>226</v>
      </c>
      <c r="D93" s="690">
        <v>321000</v>
      </c>
      <c r="E93" s="690">
        <v>244065</v>
      </c>
      <c r="F93" s="691">
        <v>255000</v>
      </c>
      <c r="G93" s="777">
        <f t="shared" si="6"/>
        <v>79.43925233644859</v>
      </c>
    </row>
    <row r="94" spans="2:7" x14ac:dyDescent="0.2">
      <c r="B94" s="677" t="s">
        <v>197</v>
      </c>
      <c r="C94" s="300" t="s">
        <v>172</v>
      </c>
      <c r="D94" s="684">
        <v>70000</v>
      </c>
      <c r="E94" s="684">
        <v>22662</v>
      </c>
      <c r="F94" s="685">
        <v>30000</v>
      </c>
      <c r="G94" s="668">
        <f t="shared" si="6"/>
        <v>42.857142857142854</v>
      </c>
    </row>
    <row r="95" spans="2:7" x14ac:dyDescent="0.2">
      <c r="B95" s="665" t="s">
        <v>198</v>
      </c>
      <c r="C95" s="399" t="s">
        <v>4</v>
      </c>
      <c r="D95" s="675">
        <v>4696442</v>
      </c>
      <c r="E95" s="675">
        <v>3860692</v>
      </c>
      <c r="F95" s="676">
        <v>3826565</v>
      </c>
      <c r="G95" s="668">
        <f t="shared" si="6"/>
        <v>81.477957142875397</v>
      </c>
    </row>
    <row r="96" spans="2:7" x14ac:dyDescent="0.2">
      <c r="B96" s="674" t="s">
        <v>199</v>
      </c>
      <c r="C96" s="399" t="s">
        <v>173</v>
      </c>
      <c r="D96" s="675">
        <v>70000</v>
      </c>
      <c r="E96" s="675">
        <v>62160</v>
      </c>
      <c r="F96" s="676">
        <v>67000</v>
      </c>
      <c r="G96" s="668">
        <f t="shared" si="6"/>
        <v>95.714285714285722</v>
      </c>
    </row>
    <row r="97" spans="2:7" x14ac:dyDescent="0.2">
      <c r="B97" s="674" t="s">
        <v>200</v>
      </c>
      <c r="C97" s="399" t="s">
        <v>5</v>
      </c>
      <c r="D97" s="675">
        <v>280000</v>
      </c>
      <c r="E97" s="675">
        <v>140330</v>
      </c>
      <c r="F97" s="676">
        <v>210000</v>
      </c>
      <c r="G97" s="668">
        <f t="shared" si="6"/>
        <v>75</v>
      </c>
    </row>
    <row r="98" spans="2:7" x14ac:dyDescent="0.2">
      <c r="B98" s="665" t="s">
        <v>201</v>
      </c>
      <c r="C98" s="399" t="s">
        <v>7</v>
      </c>
      <c r="D98" s="675">
        <v>450000</v>
      </c>
      <c r="E98" s="675">
        <v>392651</v>
      </c>
      <c r="F98" s="676">
        <v>450000</v>
      </c>
      <c r="G98" s="668">
        <f t="shared" si="6"/>
        <v>100</v>
      </c>
    </row>
    <row r="99" spans="2:7" x14ac:dyDescent="0.2">
      <c r="B99" s="665" t="s">
        <v>202</v>
      </c>
      <c r="C99" s="399" t="s">
        <v>8</v>
      </c>
      <c r="D99" s="675">
        <v>30000</v>
      </c>
      <c r="E99" s="675">
        <v>32211</v>
      </c>
      <c r="F99" s="676">
        <v>36000</v>
      </c>
      <c r="G99" s="668">
        <f t="shared" si="6"/>
        <v>120</v>
      </c>
    </row>
    <row r="100" spans="2:7" x14ac:dyDescent="0.2">
      <c r="B100" s="677" t="s">
        <v>203</v>
      </c>
      <c r="C100" s="300" t="s">
        <v>10</v>
      </c>
      <c r="D100" s="684">
        <v>3000</v>
      </c>
      <c r="E100" s="684">
        <v>3441</v>
      </c>
      <c r="F100" s="685">
        <v>5000</v>
      </c>
      <c r="G100" s="668">
        <f t="shared" si="6"/>
        <v>166.66666666666669</v>
      </c>
    </row>
    <row r="101" spans="2:7" ht="13.5" thickBot="1" x14ac:dyDescent="0.25">
      <c r="B101" s="686" t="s">
        <v>204</v>
      </c>
      <c r="C101" s="906" t="s">
        <v>363</v>
      </c>
      <c r="D101" s="687">
        <v>230000</v>
      </c>
      <c r="E101" s="687">
        <v>134952</v>
      </c>
      <c r="F101" s="692">
        <v>210052</v>
      </c>
      <c r="G101" s="688">
        <f t="shared" si="6"/>
        <v>91.326956521739135</v>
      </c>
    </row>
    <row r="102" spans="2:7" ht="12.95" customHeight="1" thickBot="1" x14ac:dyDescent="0.25">
      <c r="B102" s="421" t="s">
        <v>205</v>
      </c>
      <c r="C102" s="111" t="s">
        <v>174</v>
      </c>
      <c r="D102" s="647">
        <f>D103+D104</f>
        <v>210000</v>
      </c>
      <c r="E102" s="647">
        <f>E103+E104</f>
        <v>459674</v>
      </c>
      <c r="F102" s="659">
        <f>F103+F104</f>
        <v>500664</v>
      </c>
      <c r="G102" s="670">
        <f t="shared" si="6"/>
        <v>238.41142857142859</v>
      </c>
    </row>
    <row r="103" spans="2:7" ht="12.95" customHeight="1" x14ac:dyDescent="0.2">
      <c r="B103" s="1126" t="s">
        <v>206</v>
      </c>
      <c r="C103" s="1127" t="s">
        <v>227</v>
      </c>
      <c r="D103" s="1128">
        <v>0</v>
      </c>
      <c r="E103" s="1128">
        <v>145561</v>
      </c>
      <c r="F103" s="1128">
        <v>150664</v>
      </c>
      <c r="G103" s="668">
        <v>0</v>
      </c>
    </row>
    <row r="104" spans="2:7" ht="12.95" customHeight="1" thickBot="1" x14ac:dyDescent="0.25">
      <c r="B104" s="1130" t="s">
        <v>445</v>
      </c>
      <c r="C104" s="1131" t="s">
        <v>446</v>
      </c>
      <c r="D104" s="1132">
        <v>210000</v>
      </c>
      <c r="E104" s="1132">
        <v>314113</v>
      </c>
      <c r="F104" s="1132">
        <v>350000</v>
      </c>
      <c r="G104" s="1129">
        <f t="shared" si="6"/>
        <v>166.66666666666669</v>
      </c>
    </row>
    <row r="105" spans="2:7" ht="12.95" customHeight="1" thickBot="1" x14ac:dyDescent="0.25">
      <c r="B105" s="643" t="s">
        <v>270</v>
      </c>
      <c r="C105" s="6" t="s">
        <v>271</v>
      </c>
      <c r="D105" s="647">
        <f>D109</f>
        <v>18000</v>
      </c>
      <c r="E105" s="647">
        <f>E109+E106+E107+E108</f>
        <v>78375</v>
      </c>
      <c r="F105" s="647">
        <f>F109+F106+F107+F108</f>
        <v>7000</v>
      </c>
      <c r="G105" s="704">
        <f t="shared" si="6"/>
        <v>38.888888888888893</v>
      </c>
    </row>
    <row r="106" spans="2:7" ht="12.95" customHeight="1" x14ac:dyDescent="0.2">
      <c r="B106" s="715" t="s">
        <v>320</v>
      </c>
      <c r="C106" s="716" t="s">
        <v>364</v>
      </c>
      <c r="D106" s="903">
        <v>0</v>
      </c>
      <c r="E106" s="935">
        <v>-355</v>
      </c>
      <c r="F106" s="935">
        <v>0</v>
      </c>
      <c r="G106" s="664">
        <v>0</v>
      </c>
    </row>
    <row r="107" spans="2:7" ht="12.95" customHeight="1" x14ac:dyDescent="0.2">
      <c r="B107" s="782" t="s">
        <v>321</v>
      </c>
      <c r="C107" s="918" t="s">
        <v>365</v>
      </c>
      <c r="D107" s="904">
        <v>0</v>
      </c>
      <c r="E107" s="936"/>
      <c r="F107" s="936">
        <v>0</v>
      </c>
      <c r="G107" s="668">
        <v>0</v>
      </c>
    </row>
    <row r="108" spans="2:7" ht="12.95" customHeight="1" x14ac:dyDescent="0.2">
      <c r="B108" s="782" t="s">
        <v>322</v>
      </c>
      <c r="C108" s="918" t="s">
        <v>366</v>
      </c>
      <c r="D108" s="904">
        <v>0</v>
      </c>
      <c r="E108" s="936"/>
      <c r="F108" s="936">
        <v>0</v>
      </c>
      <c r="G108" s="668">
        <v>0</v>
      </c>
    </row>
    <row r="109" spans="2:7" ht="12.95" customHeight="1" thickBot="1" x14ac:dyDescent="0.25">
      <c r="B109" s="387" t="s">
        <v>272</v>
      </c>
      <c r="C109" s="679" t="s">
        <v>273</v>
      </c>
      <c r="D109" s="807">
        <v>18000</v>
      </c>
      <c r="E109" s="884">
        <v>78730</v>
      </c>
      <c r="F109" s="884">
        <v>7000</v>
      </c>
      <c r="G109" s="934">
        <f>F109/D109*100</f>
        <v>38.888888888888893</v>
      </c>
    </row>
    <row r="110" spans="2:7" ht="12.95" customHeight="1" thickBot="1" x14ac:dyDescent="0.25">
      <c r="B110" s="643" t="s">
        <v>296</v>
      </c>
      <c r="C110" s="6" t="s">
        <v>335</v>
      </c>
      <c r="D110" s="647">
        <f>D111+D112</f>
        <v>0</v>
      </c>
      <c r="E110" s="647">
        <f>SUM(E111:E112)</f>
        <v>-283088</v>
      </c>
      <c r="F110" s="647">
        <f>F111+F112</f>
        <v>0</v>
      </c>
      <c r="G110" s="704">
        <v>0</v>
      </c>
    </row>
    <row r="111" spans="2:7" ht="12.95" customHeight="1" x14ac:dyDescent="0.2">
      <c r="B111" s="715" t="s">
        <v>323</v>
      </c>
      <c r="C111" s="149" t="s">
        <v>324</v>
      </c>
      <c r="D111" s="682">
        <v>0</v>
      </c>
      <c r="E111" s="682">
        <v>-231007</v>
      </c>
      <c r="F111" s="903">
        <v>0</v>
      </c>
      <c r="G111" s="664">
        <v>0</v>
      </c>
    </row>
    <row r="112" spans="2:7" ht="12.95" customHeight="1" thickBot="1" x14ac:dyDescent="0.25">
      <c r="B112" s="783" t="s">
        <v>325</v>
      </c>
      <c r="C112" s="906" t="s">
        <v>367</v>
      </c>
      <c r="D112" s="687">
        <v>0</v>
      </c>
      <c r="E112" s="687">
        <v>-52081</v>
      </c>
      <c r="F112" s="687">
        <v>0</v>
      </c>
      <c r="G112" s="934">
        <v>0</v>
      </c>
    </row>
    <row r="113" spans="2:16" ht="12.95" customHeight="1" thickBot="1" x14ac:dyDescent="0.25">
      <c r="B113" s="421" t="s">
        <v>207</v>
      </c>
      <c r="C113" s="299" t="s">
        <v>228</v>
      </c>
      <c r="D113" s="647">
        <f>D114+D116+D117+D115</f>
        <v>222000</v>
      </c>
      <c r="E113" s="647">
        <f>E114+E116+E117+E115</f>
        <v>169070</v>
      </c>
      <c r="F113" s="678">
        <f>F114+F116+F117+F115</f>
        <v>407900</v>
      </c>
      <c r="G113" s="671">
        <f>F113/D113*100</f>
        <v>183.73873873873873</v>
      </c>
    </row>
    <row r="114" spans="2:16" ht="12.95" customHeight="1" x14ac:dyDescent="0.2">
      <c r="B114" s="674" t="s">
        <v>208</v>
      </c>
      <c r="C114" s="681" t="s">
        <v>229</v>
      </c>
      <c r="D114" s="682">
        <v>90000</v>
      </c>
      <c r="E114" s="682">
        <v>19300</v>
      </c>
      <c r="F114" s="683">
        <v>260000</v>
      </c>
      <c r="G114" s="937">
        <f>F114/D114*100</f>
        <v>288.88888888888886</v>
      </c>
    </row>
    <row r="115" spans="2:16" ht="12.95" customHeight="1" x14ac:dyDescent="0.2">
      <c r="B115" s="143" t="s">
        <v>286</v>
      </c>
      <c r="C115" s="68" t="s">
        <v>287</v>
      </c>
      <c r="D115" s="675">
        <v>10000</v>
      </c>
      <c r="E115" s="675">
        <v>0</v>
      </c>
      <c r="F115" s="676">
        <v>5000</v>
      </c>
      <c r="G115" s="668">
        <v>0</v>
      </c>
    </row>
    <row r="116" spans="2:16" ht="12.95" customHeight="1" x14ac:dyDescent="0.2">
      <c r="B116" s="134" t="s">
        <v>209</v>
      </c>
      <c r="C116" s="689" t="s">
        <v>230</v>
      </c>
      <c r="D116" s="690">
        <v>2000</v>
      </c>
      <c r="E116" s="690">
        <v>97306</v>
      </c>
      <c r="F116" s="691">
        <v>2900</v>
      </c>
      <c r="G116" s="808">
        <f>F116/D116*100</f>
        <v>145</v>
      </c>
    </row>
    <row r="117" spans="2:16" ht="12.95" customHeight="1" thickBot="1" x14ac:dyDescent="0.25">
      <c r="B117" s="677" t="s">
        <v>210</v>
      </c>
      <c r="C117" s="300" t="s">
        <v>231</v>
      </c>
      <c r="D117" s="687">
        <v>120000</v>
      </c>
      <c r="E117" s="687">
        <v>52464</v>
      </c>
      <c r="F117" s="685">
        <v>140000</v>
      </c>
      <c r="G117" s="779">
        <f>F117/D117*100</f>
        <v>116.66666666666667</v>
      </c>
    </row>
    <row r="118" spans="2:16" ht="12.95" customHeight="1" thickBot="1" x14ac:dyDescent="0.25">
      <c r="B118" s="658" t="s">
        <v>211</v>
      </c>
      <c r="C118" s="780" t="s">
        <v>6</v>
      </c>
      <c r="D118" s="113">
        <v>13000</v>
      </c>
      <c r="E118" s="113">
        <v>92100</v>
      </c>
      <c r="F118" s="225">
        <v>11000</v>
      </c>
      <c r="G118" s="671">
        <f>F118/D118*100</f>
        <v>84.615384615384613</v>
      </c>
    </row>
    <row r="119" spans="2:16" ht="12.95" customHeight="1" thickBot="1" x14ac:dyDescent="0.25">
      <c r="B119" s="642" t="s">
        <v>297</v>
      </c>
      <c r="C119" s="711" t="s">
        <v>326</v>
      </c>
      <c r="D119" s="113">
        <f>D120</f>
        <v>0</v>
      </c>
      <c r="E119" s="113">
        <f>E120</f>
        <v>98093</v>
      </c>
      <c r="F119" s="113">
        <v>0</v>
      </c>
      <c r="G119" s="671">
        <v>0</v>
      </c>
    </row>
    <row r="120" spans="2:16" ht="12.95" customHeight="1" thickBot="1" x14ac:dyDescent="0.25">
      <c r="B120" s="705" t="s">
        <v>327</v>
      </c>
      <c r="C120" s="778" t="s">
        <v>462</v>
      </c>
      <c r="D120" s="157">
        <v>0</v>
      </c>
      <c r="E120" s="157">
        <v>98093</v>
      </c>
      <c r="F120" s="885">
        <v>0</v>
      </c>
      <c r="G120" s="886">
        <v>0</v>
      </c>
    </row>
    <row r="121" spans="2:16" ht="12.95" customHeight="1" thickBot="1" x14ac:dyDescent="0.25">
      <c r="B121" s="642" t="s">
        <v>298</v>
      </c>
      <c r="C121" s="711" t="s">
        <v>328</v>
      </c>
      <c r="D121" s="113">
        <f>D122</f>
        <v>0</v>
      </c>
      <c r="E121" s="113">
        <f>E122</f>
        <v>121106</v>
      </c>
      <c r="F121" s="113">
        <f>F122</f>
        <v>0</v>
      </c>
      <c r="G121" s="713">
        <v>0</v>
      </c>
    </row>
    <row r="122" spans="2:16" ht="13.5" thickBot="1" x14ac:dyDescent="0.25">
      <c r="B122" s="775" t="s">
        <v>498</v>
      </c>
      <c r="C122" s="778" t="s">
        <v>499</v>
      </c>
      <c r="D122" s="157">
        <v>0</v>
      </c>
      <c r="E122" s="157">
        <v>121106</v>
      </c>
      <c r="F122" s="885">
        <v>0</v>
      </c>
      <c r="G122" s="886">
        <v>0</v>
      </c>
    </row>
    <row r="123" spans="2:16" ht="13.5" thickBot="1" x14ac:dyDescent="0.25">
      <c r="B123" s="693"/>
      <c r="C123" s="651" t="s">
        <v>122</v>
      </c>
      <c r="D123" s="905">
        <f>D82+D90+D102+D105+D110+D113+D118+D119+D121</f>
        <v>8781442</v>
      </c>
      <c r="E123" s="905">
        <f>E82+E90+E102+E105+E110+E113+E118+E119+E121</f>
        <v>8112098</v>
      </c>
      <c r="F123" s="905">
        <f>F82+F90+F102+F105+F110+F113+F118+F119+F121</f>
        <v>8214181</v>
      </c>
      <c r="G123" s="670">
        <f>F123/D123*100</f>
        <v>93.540229497615542</v>
      </c>
    </row>
    <row r="124" spans="2:16" ht="13.5" thickBot="1" x14ac:dyDescent="0.25">
      <c r="B124" s="307"/>
      <c r="C124" s="694" t="s">
        <v>232</v>
      </c>
      <c r="D124" s="917">
        <f>D80+D123</f>
        <v>12913442</v>
      </c>
      <c r="E124" s="917">
        <f>E80+E123</f>
        <v>12878686</v>
      </c>
      <c r="F124" s="917">
        <f>F80+F123</f>
        <v>12919181</v>
      </c>
      <c r="G124" s="304">
        <f>F124/D124*100</f>
        <v>100.04444206277458</v>
      </c>
      <c r="I124" s="86"/>
      <c r="J124" s="86"/>
      <c r="K124" s="86"/>
      <c r="L124" s="86"/>
      <c r="M124" s="86"/>
      <c r="N124" s="86"/>
      <c r="O124" s="86"/>
      <c r="P124" s="86"/>
    </row>
    <row r="125" spans="2:16" x14ac:dyDescent="0.2">
      <c r="B125" s="91"/>
      <c r="C125" s="132"/>
      <c r="D125" s="91" t="s">
        <v>293</v>
      </c>
      <c r="E125" s="91" t="s">
        <v>433</v>
      </c>
      <c r="F125" s="91" t="s">
        <v>293</v>
      </c>
      <c r="G125" s="91"/>
      <c r="I125" s="86"/>
      <c r="J125" s="86"/>
      <c r="K125" s="86"/>
      <c r="L125" s="86"/>
      <c r="M125" s="86"/>
      <c r="N125" s="86"/>
      <c r="O125" s="86"/>
      <c r="P125" s="86"/>
    </row>
    <row r="126" spans="2:16" x14ac:dyDescent="0.2">
      <c r="B126" s="93" t="s">
        <v>1</v>
      </c>
      <c r="C126" s="76" t="s">
        <v>2</v>
      </c>
      <c r="D126" s="93" t="s">
        <v>294</v>
      </c>
      <c r="E126" s="93" t="s">
        <v>434</v>
      </c>
      <c r="F126" s="93" t="s">
        <v>294</v>
      </c>
      <c r="G126" s="295" t="s">
        <v>9</v>
      </c>
      <c r="I126" s="86"/>
      <c r="J126" s="86"/>
      <c r="K126" s="86"/>
      <c r="L126" s="86"/>
      <c r="M126" s="86"/>
      <c r="N126" s="86"/>
      <c r="O126" s="86"/>
      <c r="P126" s="86"/>
    </row>
    <row r="127" spans="2:16" ht="13.5" thickBot="1" x14ac:dyDescent="0.25">
      <c r="B127" s="93"/>
      <c r="C127" s="190"/>
      <c r="D127" s="243" t="s">
        <v>489</v>
      </c>
      <c r="E127" s="243" t="s">
        <v>490</v>
      </c>
      <c r="F127" s="243" t="s">
        <v>494</v>
      </c>
      <c r="G127" s="243" t="s">
        <v>437</v>
      </c>
      <c r="I127" s="86"/>
      <c r="J127" s="86"/>
      <c r="K127" s="86"/>
      <c r="L127" s="86"/>
      <c r="M127" s="86"/>
      <c r="N127" s="86"/>
      <c r="O127" s="86"/>
      <c r="P127" s="86"/>
    </row>
    <row r="128" spans="2:16" ht="13.5" thickBot="1" x14ac:dyDescent="0.25">
      <c r="B128" s="652">
        <v>1</v>
      </c>
      <c r="C128" s="653">
        <v>2</v>
      </c>
      <c r="D128" s="318">
        <v>3</v>
      </c>
      <c r="E128" s="318">
        <v>4</v>
      </c>
      <c r="F128" s="318">
        <v>5</v>
      </c>
      <c r="G128" s="318">
        <v>6</v>
      </c>
      <c r="I128" s="86"/>
      <c r="J128" s="86"/>
      <c r="K128" s="86"/>
      <c r="L128" s="86"/>
      <c r="M128" s="86"/>
      <c r="N128" s="86"/>
      <c r="O128" s="86"/>
      <c r="P128" s="86"/>
    </row>
    <row r="129" spans="2:16" ht="13.5" thickBot="1" x14ac:dyDescent="0.25">
      <c r="B129" s="695"/>
      <c r="C129" s="645" t="s">
        <v>376</v>
      </c>
      <c r="D129" s="415"/>
      <c r="E129" s="696"/>
      <c r="F129" s="696"/>
      <c r="G129" s="697"/>
      <c r="I129" s="86"/>
      <c r="J129" s="86"/>
      <c r="K129" s="86"/>
      <c r="L129" s="86"/>
      <c r="M129" s="86"/>
      <c r="N129" s="86"/>
      <c r="O129" s="86"/>
      <c r="P129" s="86"/>
    </row>
    <row r="130" spans="2:16" ht="13.5" thickBot="1" x14ac:dyDescent="0.25">
      <c r="B130" s="441" t="s">
        <v>176</v>
      </c>
      <c r="C130" s="645" t="s">
        <v>369</v>
      </c>
      <c r="D130" s="647">
        <f>D131+D132+D133</f>
        <v>7799200</v>
      </c>
      <c r="E130" s="647">
        <f>SUM(E131:E134)</f>
        <v>7840285</v>
      </c>
      <c r="F130" s="647">
        <f>F131+F132+F133</f>
        <v>8214700</v>
      </c>
      <c r="G130" s="697">
        <f>F130/D130*100</f>
        <v>105.32746948404966</v>
      </c>
      <c r="I130" s="86"/>
      <c r="J130" s="86"/>
      <c r="K130" s="86"/>
      <c r="L130" s="86"/>
      <c r="M130" s="86"/>
      <c r="N130" s="86"/>
      <c r="O130" s="86"/>
      <c r="P130" s="86"/>
    </row>
    <row r="131" spans="2:16" x14ac:dyDescent="0.2">
      <c r="B131" s="440" t="s">
        <v>212</v>
      </c>
      <c r="C131" s="698" t="s">
        <v>374</v>
      </c>
      <c r="D131" s="420">
        <v>4250800</v>
      </c>
      <c r="E131" s="699">
        <v>4250800</v>
      </c>
      <c r="F131" s="699">
        <v>4792800</v>
      </c>
      <c r="G131" s="700">
        <f>F131/D131*100</f>
        <v>112.75054107462125</v>
      </c>
      <c r="I131" s="86"/>
      <c r="J131" s="86"/>
      <c r="K131" s="86"/>
      <c r="L131" s="86"/>
      <c r="M131" s="86"/>
      <c r="N131" s="86"/>
      <c r="O131" s="86"/>
      <c r="P131" s="86"/>
    </row>
    <row r="132" spans="2:16" x14ac:dyDescent="0.2">
      <c r="B132" s="701" t="s">
        <v>178</v>
      </c>
      <c r="C132" s="809" t="s">
        <v>375</v>
      </c>
      <c r="D132" s="787">
        <v>3219600</v>
      </c>
      <c r="E132" s="702">
        <v>3211863</v>
      </c>
      <c r="F132" s="702">
        <v>3421900</v>
      </c>
      <c r="G132" s="703">
        <f>F132/D132*100</f>
        <v>106.28338924089948</v>
      </c>
      <c r="I132" s="86"/>
      <c r="J132" s="86"/>
      <c r="K132" s="86"/>
      <c r="L132" s="86"/>
      <c r="M132" s="86"/>
      <c r="N132" s="86"/>
      <c r="O132" s="86"/>
      <c r="P132" s="86"/>
    </row>
    <row r="133" spans="2:16" x14ac:dyDescent="0.2">
      <c r="B133" s="261" t="s">
        <v>302</v>
      </c>
      <c r="C133" s="308" t="s">
        <v>337</v>
      </c>
      <c r="D133" s="954">
        <v>328800</v>
      </c>
      <c r="E133" s="1237">
        <v>377622</v>
      </c>
      <c r="F133" s="1237">
        <v>0</v>
      </c>
      <c r="G133" s="839">
        <v>0</v>
      </c>
      <c r="I133" s="86"/>
      <c r="J133" s="86"/>
      <c r="K133" s="86"/>
      <c r="L133" s="86"/>
      <c r="M133" s="86"/>
      <c r="N133" s="86"/>
      <c r="O133" s="86"/>
      <c r="P133" s="86"/>
    </row>
    <row r="134" spans="2:16" ht="13.5" thickBot="1" x14ac:dyDescent="0.25">
      <c r="B134" s="1130" t="s">
        <v>303</v>
      </c>
      <c r="C134" s="1276" t="s">
        <v>338</v>
      </c>
      <c r="D134" s="1277">
        <v>0</v>
      </c>
      <c r="E134" s="1277">
        <v>0</v>
      </c>
      <c r="F134" s="1277"/>
      <c r="G134" s="1278">
        <v>0</v>
      </c>
      <c r="I134" s="86"/>
      <c r="J134" s="86"/>
      <c r="K134" s="86"/>
      <c r="L134" s="86"/>
      <c r="M134" s="86"/>
      <c r="N134" s="86"/>
      <c r="O134" s="86"/>
      <c r="P134" s="86"/>
    </row>
    <row r="135" spans="2:16" ht="13.5" thickBot="1" x14ac:dyDescent="0.25">
      <c r="B135" s="643" t="s">
        <v>213</v>
      </c>
      <c r="C135" s="6" t="s">
        <v>339</v>
      </c>
      <c r="D135" s="647">
        <f>D137+D136</f>
        <v>-30000</v>
      </c>
      <c r="E135" s="647">
        <f>E137+E136</f>
        <v>-279980</v>
      </c>
      <c r="F135" s="647">
        <f>F137+F136</f>
        <v>-7908</v>
      </c>
      <c r="G135" s="704">
        <f>F135/D135*100</f>
        <v>26.36</v>
      </c>
      <c r="I135" s="86"/>
      <c r="J135" s="86"/>
      <c r="K135" s="86"/>
      <c r="L135" s="86"/>
      <c r="M135" s="86"/>
      <c r="N135" s="86"/>
      <c r="O135" s="86"/>
      <c r="P135" s="86"/>
    </row>
    <row r="136" spans="2:16" x14ac:dyDescent="0.2">
      <c r="B136" s="715" t="s">
        <v>305</v>
      </c>
      <c r="C136" s="149" t="s">
        <v>340</v>
      </c>
      <c r="D136" s="903">
        <v>0</v>
      </c>
      <c r="E136" s="935">
        <v>22092</v>
      </c>
      <c r="F136" s="935">
        <v>22092</v>
      </c>
      <c r="G136" s="942">
        <v>0</v>
      </c>
      <c r="I136" s="86"/>
      <c r="J136" s="86"/>
      <c r="K136" s="86"/>
      <c r="L136" s="86"/>
      <c r="M136" s="86"/>
      <c r="N136" s="86"/>
      <c r="O136" s="86"/>
      <c r="P136" s="86"/>
    </row>
    <row r="137" spans="2:16" ht="13.5" thickBot="1" x14ac:dyDescent="0.25">
      <c r="B137" s="782" t="s">
        <v>214</v>
      </c>
      <c r="C137" s="918" t="s">
        <v>306</v>
      </c>
      <c r="D137" s="807">
        <v>-30000</v>
      </c>
      <c r="E137" s="940">
        <v>-302072</v>
      </c>
      <c r="F137" s="940">
        <v>-30000</v>
      </c>
      <c r="G137" s="941">
        <f>F137/D137*100</f>
        <v>100</v>
      </c>
      <c r="I137" s="86"/>
      <c r="J137" s="86"/>
      <c r="K137" s="86"/>
      <c r="L137" s="86"/>
      <c r="M137" s="86"/>
      <c r="N137" s="86"/>
      <c r="O137" s="86"/>
      <c r="P137" s="86"/>
    </row>
    <row r="138" spans="2:16" ht="13.5" thickBot="1" x14ac:dyDescent="0.25">
      <c r="B138" s="643" t="s">
        <v>215</v>
      </c>
      <c r="C138" s="6" t="s">
        <v>342</v>
      </c>
      <c r="D138" s="709">
        <f>D140+D139</f>
        <v>0</v>
      </c>
      <c r="E138" s="709">
        <f>SUM(E139:E140)</f>
        <v>-949067</v>
      </c>
      <c r="F138" s="709">
        <f>F140+F139</f>
        <v>64055</v>
      </c>
      <c r="G138" s="1079">
        <v>0</v>
      </c>
      <c r="I138" s="86"/>
      <c r="J138" s="86"/>
      <c r="K138" s="86"/>
      <c r="L138" s="86"/>
      <c r="M138" s="86"/>
      <c r="N138" s="86"/>
      <c r="O138" s="86"/>
      <c r="P138" s="86"/>
    </row>
    <row r="139" spans="2:16" ht="13.5" thickBot="1" x14ac:dyDescent="0.25">
      <c r="B139" s="715" t="s">
        <v>308</v>
      </c>
      <c r="C139" s="149" t="s">
        <v>309</v>
      </c>
      <c r="D139" s="903">
        <v>0</v>
      </c>
      <c r="E139" s="935">
        <v>64055</v>
      </c>
      <c r="F139" s="935">
        <v>64055</v>
      </c>
      <c r="G139" s="942">
        <v>0</v>
      </c>
      <c r="I139" s="86"/>
      <c r="J139" s="86"/>
      <c r="K139" s="86"/>
      <c r="L139" s="86"/>
      <c r="M139" s="86"/>
      <c r="N139" s="86"/>
      <c r="O139" s="86"/>
      <c r="P139" s="86"/>
    </row>
    <row r="140" spans="2:16" ht="13.5" thickBot="1" x14ac:dyDescent="0.25">
      <c r="B140" s="783" t="s">
        <v>216</v>
      </c>
      <c r="C140" s="919" t="s">
        <v>306</v>
      </c>
      <c r="D140" s="807">
        <v>0</v>
      </c>
      <c r="E140" s="940">
        <v>-1013122</v>
      </c>
      <c r="F140" s="940">
        <v>0</v>
      </c>
      <c r="G140" s="942">
        <v>0</v>
      </c>
      <c r="I140" s="86"/>
      <c r="J140" s="86"/>
      <c r="K140" s="86"/>
      <c r="L140" s="86"/>
      <c r="M140" s="86"/>
      <c r="N140" s="86"/>
      <c r="O140" s="86"/>
      <c r="P140" s="86"/>
    </row>
    <row r="141" spans="2:16" ht="13.5" thickBot="1" x14ac:dyDescent="0.25">
      <c r="B141" s="643" t="s">
        <v>310</v>
      </c>
      <c r="C141" s="6" t="s">
        <v>343</v>
      </c>
      <c r="D141" s="710">
        <f>D142+D143</f>
        <v>0</v>
      </c>
      <c r="E141" s="710">
        <f>SUM(E142:E143)</f>
        <v>18748</v>
      </c>
      <c r="F141" s="710">
        <f>F142+F143</f>
        <v>0</v>
      </c>
      <c r="G141" s="708">
        <v>0</v>
      </c>
      <c r="I141" s="86"/>
      <c r="J141" s="86"/>
      <c r="K141" s="86"/>
      <c r="L141" s="86"/>
      <c r="M141" s="86"/>
      <c r="N141" s="86"/>
      <c r="O141" s="86"/>
      <c r="P141" s="86"/>
    </row>
    <row r="142" spans="2:16" x14ac:dyDescent="0.2">
      <c r="B142" s="715" t="s">
        <v>311</v>
      </c>
      <c r="C142" s="3" t="s">
        <v>309</v>
      </c>
      <c r="D142" s="903">
        <v>0</v>
      </c>
      <c r="E142" s="935">
        <v>18748</v>
      </c>
      <c r="F142" s="935">
        <v>0</v>
      </c>
      <c r="G142" s="942">
        <v>0</v>
      </c>
      <c r="I142" s="86"/>
      <c r="J142" s="86"/>
      <c r="K142" s="86"/>
      <c r="L142" s="86"/>
      <c r="M142" s="86"/>
      <c r="N142" s="86"/>
      <c r="O142" s="86"/>
      <c r="P142" s="86"/>
    </row>
    <row r="143" spans="2:16" ht="13.5" thickBot="1" x14ac:dyDescent="0.25">
      <c r="B143" s="261" t="s">
        <v>329</v>
      </c>
      <c r="C143" s="1" t="s">
        <v>306</v>
      </c>
      <c r="D143" s="807">
        <v>0</v>
      </c>
      <c r="E143" s="940">
        <v>0</v>
      </c>
      <c r="F143" s="940">
        <v>0</v>
      </c>
      <c r="G143" s="941">
        <v>0</v>
      </c>
      <c r="I143" s="86"/>
      <c r="J143" s="86"/>
      <c r="K143" s="86"/>
      <c r="L143" s="86"/>
      <c r="M143" s="86"/>
      <c r="N143" s="86"/>
      <c r="O143" s="86"/>
      <c r="P143" s="86"/>
    </row>
    <row r="144" spans="2:16" ht="13.5" thickBot="1" x14ac:dyDescent="0.25">
      <c r="B144" s="166"/>
      <c r="C144" s="943" t="s">
        <v>370</v>
      </c>
      <c r="D144" s="647">
        <f>D141+D138+D135+D130</f>
        <v>7769200</v>
      </c>
      <c r="E144" s="647">
        <f>E141+E138+E135+E130</f>
        <v>6629986</v>
      </c>
      <c r="F144" s="647">
        <f>F141+F138+F135+F130</f>
        <v>8270847</v>
      </c>
      <c r="G144" s="704">
        <f>F144/D144*100</f>
        <v>106.45686814601245</v>
      </c>
      <c r="I144" s="86"/>
      <c r="J144" s="86"/>
      <c r="K144" s="86"/>
      <c r="L144" s="86"/>
      <c r="M144" s="86"/>
      <c r="N144" s="86"/>
      <c r="O144" s="86"/>
      <c r="P144" s="86"/>
    </row>
    <row r="145" spans="2:16" ht="13.5" thickBot="1" x14ac:dyDescent="0.25">
      <c r="B145" s="166"/>
      <c r="C145" s="6" t="s">
        <v>377</v>
      </c>
      <c r="D145" s="647"/>
      <c r="E145" s="418"/>
      <c r="F145" s="418"/>
      <c r="G145" s="704"/>
      <c r="I145" s="86"/>
      <c r="J145" s="86"/>
      <c r="K145" s="86"/>
      <c r="L145" s="86"/>
      <c r="M145" s="86"/>
      <c r="N145" s="86"/>
      <c r="O145" s="86"/>
      <c r="P145" s="86"/>
    </row>
    <row r="146" spans="2:16" ht="13.5" thickBot="1" x14ac:dyDescent="0.25">
      <c r="B146" s="146" t="s">
        <v>452</v>
      </c>
      <c r="C146" s="6" t="s">
        <v>453</v>
      </c>
      <c r="D146" s="710">
        <v>0</v>
      </c>
      <c r="E146" s="710">
        <v>0</v>
      </c>
      <c r="F146" s="710">
        <v>0</v>
      </c>
      <c r="G146" s="704">
        <v>0</v>
      </c>
      <c r="I146" s="86"/>
      <c r="J146" s="86"/>
      <c r="K146" s="86"/>
      <c r="L146" s="86"/>
      <c r="M146" s="86"/>
      <c r="N146" s="86"/>
      <c r="O146" s="86"/>
      <c r="P146" s="86"/>
    </row>
    <row r="147" spans="2:16" ht="13.5" thickBot="1" x14ac:dyDescent="0.25">
      <c r="B147" s="643" t="s">
        <v>217</v>
      </c>
      <c r="C147" s="6" t="s">
        <v>345</v>
      </c>
      <c r="D147" s="710">
        <v>350643</v>
      </c>
      <c r="E147" s="710">
        <v>299586</v>
      </c>
      <c r="F147" s="710">
        <v>939132</v>
      </c>
      <c r="G147" s="704">
        <f>F147/D147*100</f>
        <v>267.83138405728903</v>
      </c>
      <c r="I147" s="86"/>
      <c r="J147" s="86"/>
      <c r="K147" s="86"/>
      <c r="L147" s="86"/>
      <c r="M147" s="86"/>
      <c r="N147" s="86"/>
      <c r="O147" s="86"/>
      <c r="P147" s="86"/>
    </row>
    <row r="148" spans="2:16" ht="13.5" thickBot="1" x14ac:dyDescent="0.25">
      <c r="B148" s="875"/>
      <c r="C148" s="938" t="s">
        <v>371</v>
      </c>
      <c r="D148" s="160">
        <f>D147+D146</f>
        <v>350643</v>
      </c>
      <c r="E148" s="1064">
        <f t="shared" ref="E148:F148" si="7">E147</f>
        <v>299586</v>
      </c>
      <c r="F148" s="1064">
        <f t="shared" si="7"/>
        <v>939132</v>
      </c>
      <c r="G148" s="704">
        <f>F148/D148*100</f>
        <v>267.83138405728903</v>
      </c>
      <c r="I148" s="86"/>
      <c r="J148" s="86"/>
      <c r="K148" s="86"/>
      <c r="L148" s="86"/>
      <c r="M148" s="86"/>
      <c r="N148" s="86"/>
      <c r="O148" s="86"/>
      <c r="P148" s="86"/>
    </row>
    <row r="149" spans="2:16" ht="13.5" thickBot="1" x14ac:dyDescent="0.25">
      <c r="B149" s="166"/>
      <c r="C149" s="939" t="s">
        <v>373</v>
      </c>
      <c r="D149" s="341"/>
      <c r="E149" s="644"/>
      <c r="F149" s="644"/>
      <c r="G149" s="704"/>
      <c r="I149" s="86"/>
      <c r="J149" s="86"/>
      <c r="K149" s="86"/>
      <c r="L149" s="86"/>
      <c r="M149" s="86"/>
      <c r="N149" s="86"/>
      <c r="O149" s="86"/>
      <c r="P149" s="86"/>
    </row>
    <row r="150" spans="2:16" ht="13.5" thickBot="1" x14ac:dyDescent="0.25">
      <c r="B150" s="642" t="s">
        <v>330</v>
      </c>
      <c r="C150" s="712" t="s">
        <v>378</v>
      </c>
      <c r="D150" s="647">
        <f t="shared" ref="D150" si="8">D151</f>
        <v>192259</v>
      </c>
      <c r="E150" s="418">
        <f>E151</f>
        <v>30136</v>
      </c>
      <c r="F150" s="418">
        <f>F151</f>
        <v>162123</v>
      </c>
      <c r="G150" s="704">
        <v>0</v>
      </c>
      <c r="I150" s="86"/>
      <c r="J150" s="86"/>
      <c r="K150" s="86"/>
      <c r="L150" s="86"/>
      <c r="M150" s="86"/>
      <c r="N150" s="86"/>
      <c r="O150" s="86"/>
      <c r="P150" s="86"/>
    </row>
    <row r="151" spans="2:16" ht="13.5" thickBot="1" x14ac:dyDescent="0.25">
      <c r="B151" s="705" t="s">
        <v>331</v>
      </c>
      <c r="C151" s="788" t="s">
        <v>379</v>
      </c>
      <c r="D151" s="806">
        <v>192259</v>
      </c>
      <c r="E151" s="801">
        <v>30136</v>
      </c>
      <c r="F151" s="801">
        <v>162123</v>
      </c>
      <c r="G151" s="708">
        <v>0</v>
      </c>
      <c r="I151" s="86"/>
      <c r="J151" s="86"/>
      <c r="K151" s="86"/>
      <c r="L151" s="86"/>
      <c r="M151" s="86"/>
      <c r="N151" s="86"/>
      <c r="O151" s="86"/>
      <c r="P151" s="86"/>
    </row>
    <row r="152" spans="2:16" ht="13.5" thickBot="1" x14ac:dyDescent="0.25">
      <c r="B152" s="643" t="s">
        <v>380</v>
      </c>
      <c r="C152" s="712" t="s">
        <v>381</v>
      </c>
      <c r="D152" s="647">
        <f>D153</f>
        <v>-337460</v>
      </c>
      <c r="E152" s="647">
        <f>E153</f>
        <v>-337174</v>
      </c>
      <c r="F152" s="647">
        <f t="shared" ref="F152" si="9">F153</f>
        <v>-337460</v>
      </c>
      <c r="G152" s="713">
        <f>F152/D152*100</f>
        <v>100</v>
      </c>
      <c r="I152" s="86"/>
      <c r="J152" s="86"/>
      <c r="K152" s="86"/>
      <c r="L152" s="86"/>
      <c r="M152" s="86"/>
      <c r="N152" s="86"/>
      <c r="O152" s="86"/>
      <c r="P152" s="86"/>
    </row>
    <row r="153" spans="2:16" ht="13.5" thickBot="1" x14ac:dyDescent="0.25">
      <c r="B153" s="166" t="s">
        <v>218</v>
      </c>
      <c r="C153" s="1099" t="s">
        <v>382</v>
      </c>
      <c r="D153" s="801">
        <v>-337460</v>
      </c>
      <c r="E153" s="801">
        <v>-337174</v>
      </c>
      <c r="F153" s="801">
        <v>-337460</v>
      </c>
      <c r="G153" s="708">
        <f>F153/D153*100</f>
        <v>100</v>
      </c>
      <c r="I153" s="86"/>
      <c r="J153" s="86" t="s">
        <v>119</v>
      </c>
      <c r="K153" s="86"/>
      <c r="L153" s="86"/>
      <c r="M153" s="86"/>
      <c r="N153" s="86"/>
      <c r="O153" s="86"/>
      <c r="P153" s="86"/>
    </row>
    <row r="154" spans="2:16" ht="13.5" thickBot="1" x14ac:dyDescent="0.25">
      <c r="B154" s="643" t="s">
        <v>219</v>
      </c>
      <c r="C154" s="6" t="s">
        <v>383</v>
      </c>
      <c r="D154" s="139">
        <f>D155+D156+D160+D157+D158+D159</f>
        <v>1906651</v>
      </c>
      <c r="E154" s="139">
        <f>SUM(E155:E160)</f>
        <v>-421095</v>
      </c>
      <c r="F154" s="139">
        <f>SUM(F155:F160)</f>
        <v>-206844</v>
      </c>
      <c r="G154" s="713">
        <f>F154/D154*100</f>
        <v>-10.848550678650682</v>
      </c>
      <c r="I154" s="86"/>
      <c r="J154" s="86"/>
      <c r="K154" s="86"/>
      <c r="L154" s="86"/>
      <c r="M154" s="86"/>
      <c r="N154" s="86"/>
      <c r="O154" s="86"/>
      <c r="P154" s="86"/>
    </row>
    <row r="155" spans="2:16" x14ac:dyDescent="0.2">
      <c r="B155" s="827" t="s">
        <v>454</v>
      </c>
      <c r="C155" s="1205" t="s">
        <v>455</v>
      </c>
      <c r="D155" s="117">
        <v>2113495</v>
      </c>
      <c r="E155" s="142">
        <v>0</v>
      </c>
      <c r="F155" s="771">
        <v>0</v>
      </c>
      <c r="G155" s="942">
        <f>F155/D155*100</f>
        <v>0</v>
      </c>
      <c r="I155" s="86"/>
      <c r="J155" s="86"/>
      <c r="K155" s="86"/>
      <c r="L155" s="86"/>
      <c r="M155" s="86"/>
      <c r="N155" s="86"/>
      <c r="O155" s="86"/>
      <c r="P155" s="86"/>
    </row>
    <row r="156" spans="2:16" x14ac:dyDescent="0.2">
      <c r="B156" s="1204" t="s">
        <v>456</v>
      </c>
      <c r="C156" s="1206" t="s">
        <v>457</v>
      </c>
      <c r="D156" s="124">
        <v>-84804</v>
      </c>
      <c r="E156" s="144">
        <v>-172649</v>
      </c>
      <c r="F156" s="735">
        <v>-84804</v>
      </c>
      <c r="G156" s="944">
        <f t="shared" ref="G156:G160" si="10">F156/D156*100</f>
        <v>100</v>
      </c>
      <c r="I156" s="86"/>
      <c r="J156" s="86"/>
      <c r="K156" s="86"/>
      <c r="L156" s="86"/>
      <c r="M156" s="86"/>
      <c r="N156" s="86"/>
      <c r="O156" s="86"/>
      <c r="P156" s="86"/>
    </row>
    <row r="157" spans="2:16" x14ac:dyDescent="0.2">
      <c r="B157" s="1204" t="s">
        <v>472</v>
      </c>
      <c r="C157" s="1206" t="s">
        <v>473</v>
      </c>
      <c r="D157" s="124">
        <v>0</v>
      </c>
      <c r="E157" s="144">
        <v>0</v>
      </c>
      <c r="F157" s="735">
        <v>0</v>
      </c>
      <c r="G157" s="944">
        <v>0</v>
      </c>
      <c r="I157" s="86"/>
      <c r="J157" s="86"/>
      <c r="K157" s="86"/>
      <c r="L157" s="86"/>
      <c r="M157" s="86"/>
      <c r="N157" s="86"/>
      <c r="O157" s="86"/>
      <c r="P157" s="86"/>
    </row>
    <row r="158" spans="2:16" x14ac:dyDescent="0.2">
      <c r="B158" s="1204" t="s">
        <v>471</v>
      </c>
      <c r="C158" s="1206" t="s">
        <v>474</v>
      </c>
      <c r="D158" s="124">
        <v>0</v>
      </c>
      <c r="E158" s="144">
        <v>0</v>
      </c>
      <c r="F158" s="735">
        <v>0</v>
      </c>
      <c r="G158" s="944">
        <v>0</v>
      </c>
      <c r="I158" s="86"/>
      <c r="J158" s="86"/>
      <c r="K158" s="86"/>
      <c r="L158" s="86"/>
      <c r="M158" s="86"/>
      <c r="N158" s="86"/>
      <c r="O158" s="86"/>
      <c r="P158" s="86"/>
    </row>
    <row r="159" spans="2:16" x14ac:dyDescent="0.2">
      <c r="B159" s="1204" t="s">
        <v>475</v>
      </c>
      <c r="C159" s="1206" t="s">
        <v>476</v>
      </c>
      <c r="D159" s="124">
        <v>0</v>
      </c>
      <c r="E159" s="144">
        <v>0</v>
      </c>
      <c r="F159" s="735">
        <v>0</v>
      </c>
      <c r="G159" s="944">
        <v>0</v>
      </c>
      <c r="I159" s="86"/>
      <c r="J159" s="86"/>
      <c r="K159" s="86"/>
      <c r="L159" s="86"/>
      <c r="M159" s="86"/>
      <c r="N159" s="86"/>
      <c r="O159" s="86"/>
      <c r="P159" s="86"/>
    </row>
    <row r="160" spans="2:16" ht="13.5" thickBot="1" x14ac:dyDescent="0.25">
      <c r="B160" s="1200" t="s">
        <v>233</v>
      </c>
      <c r="C160" s="1207" t="s">
        <v>384</v>
      </c>
      <c r="D160" s="128">
        <v>-122040</v>
      </c>
      <c r="E160" s="786">
        <v>-248446</v>
      </c>
      <c r="F160" s="1215">
        <v>-122040</v>
      </c>
      <c r="G160" s="1208">
        <f t="shared" si="10"/>
        <v>100</v>
      </c>
      <c r="I160" s="86"/>
      <c r="J160" s="86"/>
      <c r="K160" s="86"/>
      <c r="L160" s="86"/>
      <c r="M160" s="86"/>
      <c r="N160" s="86"/>
      <c r="O160" s="86"/>
      <c r="P160" s="86"/>
    </row>
    <row r="161" spans="2:16" ht="13.5" thickBot="1" x14ac:dyDescent="0.25">
      <c r="B161" s="410" t="s">
        <v>421</v>
      </c>
      <c r="C161" s="1203" t="s">
        <v>422</v>
      </c>
      <c r="D161" s="1065">
        <v>0</v>
      </c>
      <c r="E161" s="1065">
        <v>0</v>
      </c>
      <c r="F161" s="1065">
        <v>0</v>
      </c>
      <c r="G161" s="1068">
        <v>0</v>
      </c>
      <c r="I161" s="86"/>
      <c r="J161" s="86"/>
      <c r="K161" s="86"/>
      <c r="L161" s="86"/>
      <c r="M161" s="86"/>
      <c r="N161" s="86"/>
      <c r="O161" s="86"/>
      <c r="P161" s="86"/>
    </row>
    <row r="162" spans="2:16" ht="13.5" thickBot="1" x14ac:dyDescent="0.25">
      <c r="B162" s="643" t="s">
        <v>220</v>
      </c>
      <c r="C162" s="6" t="s">
        <v>385</v>
      </c>
      <c r="D162" s="151">
        <f>D163</f>
        <v>-1319455</v>
      </c>
      <c r="E162" s="151">
        <f>E163</f>
        <v>-18268</v>
      </c>
      <c r="F162" s="151">
        <f t="shared" ref="F162" si="11">F163</f>
        <v>0</v>
      </c>
      <c r="G162" s="1068">
        <f t="shared" ref="G162:G165" si="12">F162/D162*100</f>
        <v>0</v>
      </c>
      <c r="I162" s="86"/>
      <c r="J162" s="86"/>
      <c r="K162" s="86"/>
      <c r="L162" s="86"/>
      <c r="M162" s="86"/>
      <c r="N162" s="86"/>
      <c r="O162" s="86"/>
      <c r="P162" s="86"/>
    </row>
    <row r="163" spans="2:16" ht="13.5" thickBot="1" x14ac:dyDescent="0.25">
      <c r="B163" s="705" t="s">
        <v>386</v>
      </c>
      <c r="C163" s="1" t="s">
        <v>387</v>
      </c>
      <c r="D163" s="377">
        <v>-1319455</v>
      </c>
      <c r="E163" s="377">
        <v>-18268</v>
      </c>
      <c r="F163" s="377">
        <v>0</v>
      </c>
      <c r="G163" s="839">
        <f t="shared" si="12"/>
        <v>0</v>
      </c>
      <c r="I163" s="86"/>
      <c r="J163" s="86"/>
      <c r="K163" s="86"/>
      <c r="L163" s="86"/>
      <c r="M163" s="86"/>
      <c r="N163" s="86"/>
      <c r="O163" s="86"/>
      <c r="P163" s="86"/>
    </row>
    <row r="164" spans="2:16" ht="13.5" thickBot="1" x14ac:dyDescent="0.25">
      <c r="B164" s="744" t="s">
        <v>179</v>
      </c>
      <c r="C164" s="61" t="s">
        <v>356</v>
      </c>
      <c r="D164" s="647">
        <f>SUM(D165:D169)</f>
        <v>2458647</v>
      </c>
      <c r="E164" s="647">
        <f>SUM(E165:E169)</f>
        <v>1752077</v>
      </c>
      <c r="F164" s="709">
        <f>F165+F166+F168+F169+F167</f>
        <v>706570</v>
      </c>
      <c r="G164" s="704">
        <f t="shared" si="12"/>
        <v>28.738163713619723</v>
      </c>
      <c r="I164" s="86"/>
      <c r="J164" s="86"/>
      <c r="K164" s="86"/>
      <c r="L164" s="86"/>
      <c r="M164" s="86"/>
      <c r="N164" s="86"/>
      <c r="O164" s="86"/>
      <c r="P164" s="86"/>
    </row>
    <row r="165" spans="2:16" x14ac:dyDescent="0.2">
      <c r="B165" s="920" t="s">
        <v>180</v>
      </c>
      <c r="C165" s="929" t="s">
        <v>357</v>
      </c>
      <c r="D165" s="903">
        <v>2458647</v>
      </c>
      <c r="E165" s="1100">
        <v>2276400</v>
      </c>
      <c r="F165" s="903">
        <v>524323</v>
      </c>
      <c r="G165" s="1104">
        <f t="shared" si="12"/>
        <v>21.325672209145925</v>
      </c>
      <c r="I165" s="86"/>
      <c r="J165" s="86"/>
      <c r="K165" s="86"/>
      <c r="L165" s="86"/>
      <c r="M165" s="86"/>
      <c r="N165" s="86"/>
      <c r="O165" s="86"/>
      <c r="P165" s="86"/>
    </row>
    <row r="166" spans="2:16" x14ac:dyDescent="0.2">
      <c r="B166" s="922" t="s">
        <v>181</v>
      </c>
      <c r="C166" s="921" t="s">
        <v>354</v>
      </c>
      <c r="D166" s="904">
        <v>0</v>
      </c>
      <c r="E166" s="1101">
        <v>0</v>
      </c>
      <c r="F166" s="904">
        <v>0</v>
      </c>
      <c r="G166" s="810">
        <v>0</v>
      </c>
      <c r="I166" s="86"/>
      <c r="J166" s="86"/>
      <c r="K166" s="86"/>
      <c r="L166" s="86"/>
      <c r="M166" s="86"/>
      <c r="N166" s="86"/>
      <c r="O166" s="86"/>
      <c r="P166" s="86"/>
    </row>
    <row r="167" spans="2:16" x14ac:dyDescent="0.2">
      <c r="B167" s="1209" t="s">
        <v>477</v>
      </c>
      <c r="C167" s="666" t="s">
        <v>478</v>
      </c>
      <c r="D167" s="904">
        <v>0</v>
      </c>
      <c r="E167" s="1101">
        <v>182247</v>
      </c>
      <c r="F167" s="904">
        <v>182247</v>
      </c>
      <c r="G167" s="810">
        <v>0</v>
      </c>
      <c r="I167" s="86"/>
      <c r="J167" s="86"/>
      <c r="K167" s="86"/>
      <c r="L167" s="86"/>
      <c r="M167" s="86"/>
      <c r="N167" s="86"/>
      <c r="O167" s="86"/>
      <c r="P167" s="86"/>
    </row>
    <row r="168" spans="2:16" x14ac:dyDescent="0.2">
      <c r="B168" s="922" t="s">
        <v>314</v>
      </c>
      <c r="C168" s="921" t="s">
        <v>355</v>
      </c>
      <c r="D168" s="904">
        <v>0</v>
      </c>
      <c r="E168" s="1102">
        <v>-524323</v>
      </c>
      <c r="F168" s="904">
        <v>0</v>
      </c>
      <c r="G168" s="810">
        <v>0</v>
      </c>
      <c r="I168" s="86"/>
      <c r="J168" s="86"/>
      <c r="K168" s="86"/>
      <c r="L168" s="86"/>
      <c r="M168" s="86"/>
      <c r="N168" s="86"/>
      <c r="O168" s="86"/>
      <c r="P168" s="86"/>
    </row>
    <row r="169" spans="2:16" ht="13.5" thickBot="1" x14ac:dyDescent="0.25">
      <c r="B169" s="1201" t="s">
        <v>468</v>
      </c>
      <c r="C169" s="1202" t="s">
        <v>469</v>
      </c>
      <c r="D169" s="945">
        <v>0</v>
      </c>
      <c r="E169" s="1103">
        <v>-182247</v>
      </c>
      <c r="F169" s="945">
        <v>0</v>
      </c>
      <c r="G169" s="1105">
        <v>0</v>
      </c>
    </row>
    <row r="170" spans="2:16" ht="13.5" thickBot="1" x14ac:dyDescent="0.25">
      <c r="B170" s="868"/>
      <c r="C170" s="413" t="s">
        <v>123</v>
      </c>
      <c r="D170" s="647">
        <f>D164+D162+D154+D152+D150+D161</f>
        <v>2900642</v>
      </c>
      <c r="E170" s="647">
        <f>E164+E162+E154+E152+E150+E161</f>
        <v>1005676</v>
      </c>
      <c r="F170" s="439">
        <f>F164+F162+F154+F152+F150+F161</f>
        <v>324389</v>
      </c>
      <c r="G170" s="704">
        <f>F170/D170*100</f>
        <v>11.183351823492869</v>
      </c>
    </row>
    <row r="171" spans="2:16" x14ac:dyDescent="0.2">
      <c r="B171" s="250"/>
      <c r="C171" s="1402" t="s">
        <v>11</v>
      </c>
      <c r="D171" s="1398">
        <f>D170+D148+D144+D124</f>
        <v>23933927</v>
      </c>
      <c r="E171" s="1398">
        <f>E170+E148+E144+E124</f>
        <v>20813934</v>
      </c>
      <c r="F171" s="1398">
        <f>F170+F148+F144+F124</f>
        <v>22453549</v>
      </c>
      <c r="G171" s="1400">
        <f>F171/D171*100</f>
        <v>93.814730027379127</v>
      </c>
    </row>
    <row r="172" spans="2:16" ht="13.5" thickBot="1" x14ac:dyDescent="0.25">
      <c r="B172" s="254"/>
      <c r="C172" s="1403"/>
      <c r="D172" s="1399"/>
      <c r="E172" s="1399"/>
      <c r="F172" s="1399"/>
      <c r="G172" s="1401"/>
    </row>
    <row r="173" spans="2:16" x14ac:dyDescent="0.2">
      <c r="B173" s="453"/>
      <c r="C173" s="454"/>
      <c r="D173" s="455"/>
      <c r="E173" s="455"/>
      <c r="F173" s="456"/>
      <c r="G173" s="457"/>
    </row>
    <row r="174" spans="2:16" ht="15" x14ac:dyDescent="0.25">
      <c r="B174" s="458"/>
      <c r="C174" s="717" t="s">
        <v>112</v>
      </c>
      <c r="D174" s="459">
        <f>D59+D171</f>
        <v>74665105</v>
      </c>
      <c r="E174" s="459">
        <f>E59+E171</f>
        <v>81249352</v>
      </c>
      <c r="F174" s="887">
        <f>F59+F171</f>
        <v>80760000</v>
      </c>
      <c r="G174" s="460">
        <f>F174/D174*100</f>
        <v>108.16297653368329</v>
      </c>
    </row>
    <row r="175" spans="2:16" ht="13.5" thickBot="1" x14ac:dyDescent="0.25">
      <c r="B175" s="461"/>
      <c r="C175" s="462"/>
      <c r="D175" s="463"/>
      <c r="E175" s="463"/>
      <c r="F175" s="464"/>
      <c r="G175" s="461"/>
    </row>
    <row r="176" spans="2:16" x14ac:dyDescent="0.2">
      <c r="B176" s="86"/>
      <c r="C176" s="86"/>
      <c r="D176" s="308"/>
      <c r="E176" s="308"/>
      <c r="F176" s="308"/>
      <c r="G176" s="86"/>
    </row>
    <row r="177" spans="2:7" x14ac:dyDescent="0.2">
      <c r="B177" s="86"/>
      <c r="C177" s="86"/>
      <c r="D177" s="308"/>
      <c r="E177" s="308"/>
      <c r="F177" s="308"/>
      <c r="G177" s="86"/>
    </row>
    <row r="178" spans="2:7" x14ac:dyDescent="0.2">
      <c r="B178" s="1397" t="s">
        <v>234</v>
      </c>
      <c r="C178" s="1397"/>
      <c r="D178" s="1397"/>
      <c r="E178" s="1397"/>
      <c r="F178" s="1397"/>
      <c r="G178" s="1397"/>
    </row>
    <row r="179" spans="2:7" ht="13.5" thickBot="1" x14ac:dyDescent="0.25"/>
    <row r="180" spans="2:7" x14ac:dyDescent="0.2">
      <c r="B180" s="642"/>
      <c r="C180" s="711"/>
      <c r="D180" s="91" t="s">
        <v>293</v>
      </c>
      <c r="E180" s="91" t="s">
        <v>433</v>
      </c>
      <c r="F180" s="91" t="s">
        <v>293</v>
      </c>
      <c r="G180" s="250"/>
    </row>
    <row r="181" spans="2:7" x14ac:dyDescent="0.2">
      <c r="B181" s="719" t="s">
        <v>1</v>
      </c>
      <c r="C181" s="720" t="s">
        <v>2</v>
      </c>
      <c r="D181" s="93" t="s">
        <v>294</v>
      </c>
      <c r="E181" s="93" t="s">
        <v>434</v>
      </c>
      <c r="F181" s="93" t="s">
        <v>294</v>
      </c>
      <c r="G181" s="76" t="s">
        <v>9</v>
      </c>
    </row>
    <row r="182" spans="2:7" ht="13.5" thickBot="1" x14ac:dyDescent="0.25">
      <c r="B182" s="719"/>
      <c r="C182" s="721"/>
      <c r="D182" s="243" t="s">
        <v>489</v>
      </c>
      <c r="E182" s="243" t="s">
        <v>490</v>
      </c>
      <c r="F182" s="243" t="s">
        <v>494</v>
      </c>
      <c r="G182" s="646" t="s">
        <v>437</v>
      </c>
    </row>
    <row r="183" spans="2:7" ht="13.5" thickBot="1" x14ac:dyDescent="0.25">
      <c r="B183" s="97">
        <v>1</v>
      </c>
      <c r="C183" s="718">
        <v>2</v>
      </c>
      <c r="D183" s="97">
        <v>3</v>
      </c>
      <c r="E183" s="206">
        <v>4</v>
      </c>
      <c r="F183" s="206">
        <v>5</v>
      </c>
      <c r="G183" s="97">
        <v>6</v>
      </c>
    </row>
    <row r="184" spans="2:7" x14ac:dyDescent="0.2">
      <c r="B184" s="620"/>
      <c r="C184" s="1382" t="s">
        <v>55</v>
      </c>
      <c r="D184" s="1384">
        <f>D59</f>
        <v>50731178</v>
      </c>
      <c r="E184" s="1384">
        <f>E59</f>
        <v>60435418</v>
      </c>
      <c r="F184" s="1384">
        <f t="shared" ref="F184" si="13">F59</f>
        <v>58306451</v>
      </c>
      <c r="G184" s="1386">
        <f>F184/D184*100</f>
        <v>114.93218430685761</v>
      </c>
    </row>
    <row r="185" spans="2:7" ht="13.5" thickBot="1" x14ac:dyDescent="0.25">
      <c r="B185" s="621" t="s">
        <v>56</v>
      </c>
      <c r="C185" s="1383"/>
      <c r="D185" s="1385"/>
      <c r="E185" s="1385"/>
      <c r="F185" s="1385"/>
      <c r="G185" s="1387"/>
    </row>
    <row r="186" spans="2:7" x14ac:dyDescent="0.2">
      <c r="B186" s="622"/>
      <c r="C186" s="1382" t="s">
        <v>57</v>
      </c>
      <c r="D186" s="1384">
        <f>D171</f>
        <v>23933927</v>
      </c>
      <c r="E186" s="1384">
        <f>E171</f>
        <v>20813934</v>
      </c>
      <c r="F186" s="1384">
        <f>F171</f>
        <v>22453549</v>
      </c>
      <c r="G186" s="1386">
        <f>F186/D186*100</f>
        <v>93.814730027379127</v>
      </c>
    </row>
    <row r="187" spans="2:7" ht="13.5" thickBot="1" x14ac:dyDescent="0.25">
      <c r="B187" s="621" t="s">
        <v>58</v>
      </c>
      <c r="C187" s="1383"/>
      <c r="D187" s="1385"/>
      <c r="E187" s="1385"/>
      <c r="F187" s="1385"/>
      <c r="G187" s="1387"/>
    </row>
    <row r="188" spans="2:7" x14ac:dyDescent="0.2">
      <c r="B188" s="623"/>
      <c r="C188" s="624"/>
      <c r="D188" s="625"/>
      <c r="E188" s="626"/>
      <c r="F188" s="626"/>
      <c r="G188" s="584"/>
    </row>
    <row r="189" spans="2:7" x14ac:dyDescent="0.2">
      <c r="B189" s="627"/>
      <c r="C189" s="628" t="s">
        <v>112</v>
      </c>
      <c r="D189" s="586">
        <f>D184+D186</f>
        <v>74665105</v>
      </c>
      <c r="E189" s="586">
        <f>E184+E186</f>
        <v>81249352</v>
      </c>
      <c r="F189" s="586">
        <f>F184+F186</f>
        <v>80760000</v>
      </c>
      <c r="G189" s="554">
        <f>F189/D189*100</f>
        <v>108.16297653368329</v>
      </c>
    </row>
    <row r="190" spans="2:7" ht="13.5" thickBot="1" x14ac:dyDescent="0.25">
      <c r="B190" s="629"/>
      <c r="C190" s="630"/>
      <c r="D190" s="631"/>
      <c r="E190" s="632"/>
      <c r="F190" s="632"/>
      <c r="G190" s="631"/>
    </row>
    <row r="194" hidden="1" x14ac:dyDescent="0.2"/>
  </sheetData>
  <mergeCells count="29">
    <mergeCell ref="B69:G69"/>
    <mergeCell ref="B73:G73"/>
    <mergeCell ref="B81:G81"/>
    <mergeCell ref="B178:G178"/>
    <mergeCell ref="D171:D172"/>
    <mergeCell ref="F171:F172"/>
    <mergeCell ref="G171:G172"/>
    <mergeCell ref="B70:G70"/>
    <mergeCell ref="C171:C172"/>
    <mergeCell ref="E171:E172"/>
    <mergeCell ref="C186:C187"/>
    <mergeCell ref="D186:D187"/>
    <mergeCell ref="F186:F187"/>
    <mergeCell ref="G186:G187"/>
    <mergeCell ref="G184:G185"/>
    <mergeCell ref="C184:C185"/>
    <mergeCell ref="D184:D185"/>
    <mergeCell ref="F184:F185"/>
    <mergeCell ref="E184:E185"/>
    <mergeCell ref="E186:E187"/>
    <mergeCell ref="C59:C60"/>
    <mergeCell ref="D59:D60"/>
    <mergeCell ref="F59:F60"/>
    <mergeCell ref="G59:G60"/>
    <mergeCell ref="D1:G1"/>
    <mergeCell ref="B2:C2"/>
    <mergeCell ref="B4:G4"/>
    <mergeCell ref="B9:G9"/>
    <mergeCell ref="E59:E60"/>
  </mergeCells>
  <phoneticPr fontId="0" type="noConversion"/>
  <pageMargins left="0" right="0" top="0.39370078740157483" bottom="0.39370078740157483" header="0.51181102362204722" footer="0.51181102362204722"/>
  <pageSetup paperSize="9" scale="95" fitToHeight="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tabSelected="1" view="pageBreakPreview" zoomScaleNormal="100" zoomScaleSheetLayoutView="100" workbookViewId="0">
      <selection activeCell="A2" sqref="A2:B2"/>
    </sheetView>
  </sheetViews>
  <sheetFormatPr defaultRowHeight="12.75" x14ac:dyDescent="0.2"/>
  <cols>
    <col min="1" max="1" width="3.5703125" customWidth="1"/>
    <col min="2" max="2" width="43.28515625" customWidth="1"/>
    <col min="3" max="4" width="11.7109375" customWidth="1"/>
    <col min="5" max="5" width="7.42578125" customWidth="1"/>
  </cols>
  <sheetData>
    <row r="1" spans="1:6" x14ac:dyDescent="0.2">
      <c r="E1" s="1376" t="s">
        <v>263</v>
      </c>
      <c r="F1" s="1376"/>
    </row>
    <row r="2" spans="1:6" x14ac:dyDescent="0.2">
      <c r="A2" s="1405" t="s">
        <v>493</v>
      </c>
      <c r="B2" s="1405"/>
      <c r="C2" s="11"/>
      <c r="D2" s="1376"/>
      <c r="E2" s="1376"/>
    </row>
    <row r="3" spans="1:6" ht="9" customHeight="1" x14ac:dyDescent="0.2">
      <c r="A3" s="386"/>
      <c r="B3" s="386"/>
      <c r="C3" s="11"/>
      <c r="D3" s="443"/>
      <c r="E3" s="443"/>
    </row>
    <row r="4" spans="1:6" ht="15.75" x14ac:dyDescent="0.25">
      <c r="A4" s="1414" t="s">
        <v>430</v>
      </c>
      <c r="B4" s="1414"/>
      <c r="C4" s="1414"/>
      <c r="D4" s="1414"/>
      <c r="E4" s="1414"/>
      <c r="F4" s="1414"/>
    </row>
    <row r="5" spans="1:6" ht="15.75" x14ac:dyDescent="0.25">
      <c r="A5" s="1404" t="s">
        <v>66</v>
      </c>
      <c r="B5" s="1404"/>
      <c r="C5" s="1404"/>
      <c r="D5" s="1404"/>
      <c r="E5" s="1404"/>
      <c r="F5" s="1404"/>
    </row>
    <row r="6" spans="1:6" ht="11.25" customHeight="1" thickBot="1" x14ac:dyDescent="0.3">
      <c r="A6" s="411"/>
      <c r="B6" s="411"/>
      <c r="C6" s="411"/>
      <c r="D6" s="411"/>
      <c r="E6" s="411"/>
    </row>
    <row r="7" spans="1:6" x14ac:dyDescent="0.2">
      <c r="A7" s="239" t="s">
        <v>63</v>
      </c>
      <c r="B7" s="722"/>
      <c r="C7" s="241" t="s">
        <v>293</v>
      </c>
      <c r="D7" s="241" t="s">
        <v>293</v>
      </c>
      <c r="E7" s="241"/>
      <c r="F7" s="241" t="s">
        <v>257</v>
      </c>
    </row>
    <row r="8" spans="1:6" x14ac:dyDescent="0.2">
      <c r="A8" s="16" t="s">
        <v>53</v>
      </c>
      <c r="B8" s="76" t="s">
        <v>2</v>
      </c>
      <c r="C8" s="76" t="s">
        <v>294</v>
      </c>
      <c r="D8" s="76" t="s">
        <v>294</v>
      </c>
      <c r="E8" s="76" t="s">
        <v>9</v>
      </c>
      <c r="F8" s="76" t="s">
        <v>259</v>
      </c>
    </row>
    <row r="9" spans="1:6" ht="13.5" thickBot="1" x14ac:dyDescent="0.25">
      <c r="A9" s="242" t="s">
        <v>52</v>
      </c>
      <c r="B9" s="723"/>
      <c r="C9" s="243" t="s">
        <v>489</v>
      </c>
      <c r="D9" s="243" t="s">
        <v>494</v>
      </c>
      <c r="E9" s="243" t="s">
        <v>0</v>
      </c>
      <c r="F9" s="243" t="s">
        <v>258</v>
      </c>
    </row>
    <row r="10" spans="1:6" ht="12" customHeight="1" thickBot="1" x14ac:dyDescent="0.25">
      <c r="A10" s="165">
        <v>1</v>
      </c>
      <c r="B10" s="166">
        <v>2</v>
      </c>
      <c r="C10" s="166">
        <v>3</v>
      </c>
      <c r="D10" s="166">
        <v>4</v>
      </c>
      <c r="E10" s="166">
        <v>5</v>
      </c>
      <c r="F10" s="772">
        <v>6</v>
      </c>
    </row>
    <row r="11" spans="1:6" ht="13.5" thickBot="1" x14ac:dyDescent="0.25">
      <c r="A11" s="1391" t="s">
        <v>64</v>
      </c>
      <c r="B11" s="1392"/>
      <c r="C11" s="1392"/>
      <c r="D11" s="1392"/>
      <c r="E11" s="1392"/>
      <c r="F11" s="1392"/>
    </row>
    <row r="12" spans="1:6" x14ac:dyDescent="0.2">
      <c r="A12" s="773">
        <v>1</v>
      </c>
      <c r="B12" s="368" t="s">
        <v>59</v>
      </c>
      <c r="C12" s="991">
        <v>3321823</v>
      </c>
      <c r="D12" s="991">
        <v>4320173</v>
      </c>
      <c r="E12" s="992">
        <f t="shared" ref="E12:E18" si="0">D12/C12*100</f>
        <v>130.05428043577277</v>
      </c>
      <c r="F12" s="1272">
        <v>135</v>
      </c>
    </row>
    <row r="13" spans="1:6" x14ac:dyDescent="0.2">
      <c r="A13" s="987">
        <v>2</v>
      </c>
      <c r="B13" s="988" t="s">
        <v>67</v>
      </c>
      <c r="C13" s="994">
        <v>708843</v>
      </c>
      <c r="D13" s="994">
        <v>789477</v>
      </c>
      <c r="E13" s="995">
        <f t="shared" si="0"/>
        <v>111.37543856679125</v>
      </c>
      <c r="F13" s="1312">
        <v>14</v>
      </c>
    </row>
    <row r="14" spans="1:6" x14ac:dyDescent="0.2">
      <c r="A14" s="987">
        <v>3</v>
      </c>
      <c r="B14" s="988" t="s">
        <v>61</v>
      </c>
      <c r="C14" s="994">
        <v>26755634</v>
      </c>
      <c r="D14" s="994">
        <v>29113786</v>
      </c>
      <c r="E14" s="995">
        <f t="shared" si="0"/>
        <v>108.81366518917099</v>
      </c>
      <c r="F14" s="1313">
        <v>594.5</v>
      </c>
    </row>
    <row r="15" spans="1:6" x14ac:dyDescent="0.2">
      <c r="A15" s="987">
        <v>4</v>
      </c>
      <c r="B15" s="988" t="s">
        <v>60</v>
      </c>
      <c r="C15" s="994">
        <v>3851733</v>
      </c>
      <c r="D15" s="994">
        <v>4260534</v>
      </c>
      <c r="E15" s="995">
        <f t="shared" si="0"/>
        <v>110.61343037017363</v>
      </c>
      <c r="F15" s="1314">
        <v>96</v>
      </c>
    </row>
    <row r="16" spans="1:6" x14ac:dyDescent="0.2">
      <c r="A16" s="987">
        <v>5</v>
      </c>
      <c r="B16" s="988" t="s">
        <v>151</v>
      </c>
      <c r="C16" s="994">
        <v>12334362</v>
      </c>
      <c r="D16" s="994">
        <v>14770160</v>
      </c>
      <c r="E16" s="995">
        <f t="shared" si="0"/>
        <v>119.74806641802796</v>
      </c>
      <c r="F16" s="1314">
        <v>164</v>
      </c>
    </row>
    <row r="17" spans="1:7" x14ac:dyDescent="0.2">
      <c r="A17" s="987">
        <v>6</v>
      </c>
      <c r="B17" s="1148" t="s">
        <v>460</v>
      </c>
      <c r="C17" s="996">
        <f>1858232+1289408</f>
        <v>3147640</v>
      </c>
      <c r="D17" s="996">
        <f>1505855+2388974</f>
        <v>3894829</v>
      </c>
      <c r="E17" s="995">
        <f t="shared" si="0"/>
        <v>123.7380704273678</v>
      </c>
      <c r="F17" s="1313">
        <v>59</v>
      </c>
    </row>
    <row r="18" spans="1:7" ht="13.5" thickBot="1" x14ac:dyDescent="0.25">
      <c r="A18" s="989">
        <v>7</v>
      </c>
      <c r="B18" s="990" t="s">
        <v>68</v>
      </c>
      <c r="C18" s="997">
        <v>42710</v>
      </c>
      <c r="D18" s="997">
        <v>55806</v>
      </c>
      <c r="E18" s="995">
        <f t="shared" si="0"/>
        <v>130.66260828845705</v>
      </c>
      <c r="F18" s="1123">
        <v>0</v>
      </c>
    </row>
    <row r="19" spans="1:7" ht="13.5" thickBot="1" x14ac:dyDescent="0.25">
      <c r="A19" s="148"/>
      <c r="B19" s="75" t="s">
        <v>71</v>
      </c>
      <c r="C19" s="998">
        <f>C12+C13+C14+C15+C16+C17+C18</f>
        <v>50162745</v>
      </c>
      <c r="D19" s="998">
        <f>D12+D13+D14+D15+D16+D17+D18</f>
        <v>57204765</v>
      </c>
      <c r="E19" s="999">
        <f>D19/C19*100</f>
        <v>114.03834658569821</v>
      </c>
      <c r="F19" s="1315">
        <f>F12+F13+F14+F15+F16+F17</f>
        <v>1062.5</v>
      </c>
      <c r="G19" s="1273"/>
    </row>
    <row r="20" spans="1:7" ht="13.5" thickBot="1" x14ac:dyDescent="0.25">
      <c r="A20" s="148"/>
      <c r="B20" s="986" t="s">
        <v>135</v>
      </c>
      <c r="C20" s="1000">
        <v>568433</v>
      </c>
      <c r="D20" s="1000">
        <f>125205+72036+700277+204168</f>
        <v>1101686</v>
      </c>
      <c r="E20" s="1001">
        <f>D20/C20*100</f>
        <v>193.81105600835983</v>
      </c>
      <c r="F20" s="1002">
        <v>0</v>
      </c>
    </row>
    <row r="21" spans="1:7" ht="13.5" thickBot="1" x14ac:dyDescent="0.25">
      <c r="A21" s="148"/>
      <c r="B21" s="75" t="s">
        <v>118</v>
      </c>
      <c r="C21" s="1003">
        <f>C19+C20</f>
        <v>50731178</v>
      </c>
      <c r="D21" s="1003">
        <f>D19+D20</f>
        <v>58306451</v>
      </c>
      <c r="E21" s="1001">
        <f>D21/C21*100</f>
        <v>114.93218430685761</v>
      </c>
      <c r="F21" s="1315">
        <f>F19</f>
        <v>1062.5</v>
      </c>
    </row>
    <row r="22" spans="1:7" ht="13.5" thickBot="1" x14ac:dyDescent="0.25">
      <c r="A22" s="1391" t="s">
        <v>69</v>
      </c>
      <c r="B22" s="1392"/>
      <c r="C22" s="1392"/>
      <c r="D22" s="1392"/>
      <c r="E22" s="1392"/>
      <c r="F22" s="1392"/>
    </row>
    <row r="23" spans="1:7" x14ac:dyDescent="0.2">
      <c r="A23" s="773">
        <v>1</v>
      </c>
      <c r="B23" s="368" t="s">
        <v>59</v>
      </c>
      <c r="C23" s="1006">
        <v>1896376</v>
      </c>
      <c r="D23" s="1006">
        <v>2138916</v>
      </c>
      <c r="E23" s="1007">
        <f>D23/C23*100</f>
        <v>112.78965774719781</v>
      </c>
      <c r="F23" s="1316">
        <v>80.5</v>
      </c>
    </row>
    <row r="24" spans="1:7" x14ac:dyDescent="0.2">
      <c r="A24" s="773">
        <v>2</v>
      </c>
      <c r="B24" s="1004" t="s">
        <v>61</v>
      </c>
      <c r="C24" s="1008">
        <v>60023</v>
      </c>
      <c r="D24" s="1008">
        <v>39888</v>
      </c>
      <c r="E24" s="992">
        <f>D24/C24*100</f>
        <v>66.454525765123378</v>
      </c>
      <c r="F24" s="1314">
        <v>0</v>
      </c>
    </row>
    <row r="25" spans="1:7" x14ac:dyDescent="0.2">
      <c r="A25" s="987">
        <v>3</v>
      </c>
      <c r="B25" s="988" t="s">
        <v>151</v>
      </c>
      <c r="C25" s="1009">
        <v>0</v>
      </c>
      <c r="D25" s="1009">
        <v>0</v>
      </c>
      <c r="E25" s="992">
        <v>0</v>
      </c>
      <c r="F25" s="1312">
        <v>0</v>
      </c>
    </row>
    <row r="26" spans="1:7" ht="13.5" thickBot="1" x14ac:dyDescent="0.25">
      <c r="A26" s="1005">
        <v>4</v>
      </c>
      <c r="B26" s="1148" t="s">
        <v>460</v>
      </c>
      <c r="C26" s="1010">
        <v>7355</v>
      </c>
      <c r="D26" s="1010">
        <v>4197</v>
      </c>
      <c r="E26" s="1011">
        <f>D26/C26*100</f>
        <v>57.063222297756631</v>
      </c>
      <c r="F26" s="1123">
        <v>0</v>
      </c>
    </row>
    <row r="27" spans="1:7" ht="13.5" thickBot="1" x14ac:dyDescent="0.25">
      <c r="A27" s="789"/>
      <c r="B27" s="138" t="s">
        <v>71</v>
      </c>
      <c r="C27" s="1012">
        <f>C23+C24+C25+C26</f>
        <v>1963754</v>
      </c>
      <c r="D27" s="1013">
        <f>D23+D24+D25+D26</f>
        <v>2183001</v>
      </c>
      <c r="E27" s="1014">
        <f>D27/C27*100</f>
        <v>111.16468763399081</v>
      </c>
      <c r="F27" s="1317">
        <v>0</v>
      </c>
    </row>
    <row r="28" spans="1:7" ht="13.5" thickBot="1" x14ac:dyDescent="0.25">
      <c r="A28" s="409"/>
      <c r="B28" s="890" t="s">
        <v>135</v>
      </c>
      <c r="C28" s="1015">
        <v>0</v>
      </c>
      <c r="D28" s="1015">
        <v>0</v>
      </c>
      <c r="E28" s="1014">
        <v>0</v>
      </c>
      <c r="F28" s="1318">
        <v>0</v>
      </c>
    </row>
    <row r="29" spans="1:7" ht="13.5" thickBot="1" x14ac:dyDescent="0.25">
      <c r="A29" s="177"/>
      <c r="B29" s="413" t="s">
        <v>70</v>
      </c>
      <c r="C29" s="1012">
        <f>C27+C28</f>
        <v>1963754</v>
      </c>
      <c r="D29" s="1012">
        <f>D27+D28</f>
        <v>2183001</v>
      </c>
      <c r="E29" s="1014">
        <f>D29/C29*100</f>
        <v>111.16468763399081</v>
      </c>
      <c r="F29" s="1319">
        <f>F23+F24+F25+F26</f>
        <v>80.5</v>
      </c>
      <c r="G29" s="283"/>
    </row>
    <row r="30" spans="1:7" ht="13.5" thickBot="1" x14ac:dyDescent="0.25">
      <c r="A30" s="178"/>
      <c r="B30" s="177" t="s">
        <v>152</v>
      </c>
      <c r="C30" s="1016">
        <f>C29+C21</f>
        <v>52694932</v>
      </c>
      <c r="D30" s="1016">
        <f t="shared" ref="D30" si="1">D29+D21</f>
        <v>60489452</v>
      </c>
      <c r="E30" s="1017">
        <f>D30/C30*100</f>
        <v>114.79178301245365</v>
      </c>
      <c r="F30" s="1320">
        <f>F29+F21</f>
        <v>1143</v>
      </c>
      <c r="G30" s="283"/>
    </row>
    <row r="31" spans="1:7" ht="13.5" thickBot="1" x14ac:dyDescent="0.25">
      <c r="A31" s="1391" t="s">
        <v>417</v>
      </c>
      <c r="B31" s="1392"/>
      <c r="C31" s="1392"/>
      <c r="D31" s="1392"/>
      <c r="E31" s="1392"/>
      <c r="F31" s="1392"/>
    </row>
    <row r="32" spans="1:7" x14ac:dyDescent="0.2">
      <c r="A32" s="773">
        <v>1</v>
      </c>
      <c r="B32" s="39" t="s">
        <v>59</v>
      </c>
      <c r="C32" s="1275">
        <f>1702290+5000+21000</f>
        <v>1728290</v>
      </c>
      <c r="D32" s="183">
        <f>1602588+23000</f>
        <v>1625588</v>
      </c>
      <c r="E32" s="774">
        <f t="shared" ref="E32:E44" si="2">D32/C32*100</f>
        <v>94.057594500922875</v>
      </c>
      <c r="F32" s="661">
        <v>1</v>
      </c>
    </row>
    <row r="33" spans="1:6" x14ac:dyDescent="0.2">
      <c r="A33" s="987">
        <v>3</v>
      </c>
      <c r="B33" s="990" t="s">
        <v>61</v>
      </c>
      <c r="C33" s="1018">
        <f>60829+180</f>
        <v>61009</v>
      </c>
      <c r="D33" s="1018">
        <f>70827+180</f>
        <v>71007</v>
      </c>
      <c r="E33" s="1019">
        <f t="shared" si="2"/>
        <v>116.38774607025194</v>
      </c>
      <c r="F33" s="1313">
        <v>1.5</v>
      </c>
    </row>
    <row r="34" spans="1:6" x14ac:dyDescent="0.2">
      <c r="A34" s="987">
        <v>4</v>
      </c>
      <c r="B34" s="990" t="s">
        <v>60</v>
      </c>
      <c r="C34" s="1018">
        <v>232000</v>
      </c>
      <c r="D34" s="1018">
        <v>174700</v>
      </c>
      <c r="E34" s="1019">
        <f t="shared" si="2"/>
        <v>75.301724137931032</v>
      </c>
      <c r="F34" s="1312">
        <v>0</v>
      </c>
    </row>
    <row r="35" spans="1:6" x14ac:dyDescent="0.2">
      <c r="A35" s="987">
        <v>5</v>
      </c>
      <c r="B35" s="988" t="s">
        <v>151</v>
      </c>
      <c r="C35" s="1018">
        <v>1201200</v>
      </c>
      <c r="D35" s="1018">
        <v>1153280</v>
      </c>
      <c r="E35" s="1019">
        <f t="shared" si="2"/>
        <v>96.010656010656021</v>
      </c>
      <c r="F35" s="1313">
        <v>35</v>
      </c>
    </row>
    <row r="36" spans="1:6" x14ac:dyDescent="0.2">
      <c r="A36" s="987">
        <v>6</v>
      </c>
      <c r="B36" s="990" t="s">
        <v>235</v>
      </c>
      <c r="C36" s="1020">
        <v>7624796</v>
      </c>
      <c r="D36" s="1020">
        <f>10049886-1132198</f>
        <v>8917688</v>
      </c>
      <c r="E36" s="1019">
        <f t="shared" si="2"/>
        <v>116.95641430931398</v>
      </c>
      <c r="F36" s="1313">
        <v>75</v>
      </c>
    </row>
    <row r="37" spans="1:6" x14ac:dyDescent="0.2">
      <c r="A37" s="987">
        <v>7</v>
      </c>
      <c r="B37" s="1148" t="s">
        <v>460</v>
      </c>
      <c r="C37" s="1018">
        <v>2350205</v>
      </c>
      <c r="D37" s="1018">
        <f>2419969+27539</f>
        <v>2447508</v>
      </c>
      <c r="E37" s="1019">
        <f t="shared" si="2"/>
        <v>104.14019202580201</v>
      </c>
      <c r="F37" s="1313">
        <v>73</v>
      </c>
    </row>
    <row r="38" spans="1:6" x14ac:dyDescent="0.2">
      <c r="A38" s="987">
        <v>8</v>
      </c>
      <c r="B38" s="990" t="s">
        <v>68</v>
      </c>
      <c r="C38" s="1018">
        <f>1493280+36000</f>
        <v>1529280</v>
      </c>
      <c r="D38" s="1018">
        <f>1609188+56000</f>
        <v>1665188</v>
      </c>
      <c r="E38" s="1019">
        <f t="shared" si="2"/>
        <v>108.88705796191671</v>
      </c>
      <c r="F38" s="1313">
        <v>18.5</v>
      </c>
    </row>
    <row r="39" spans="1:6" x14ac:dyDescent="0.2">
      <c r="A39" s="987">
        <v>9</v>
      </c>
      <c r="B39" s="990" t="s">
        <v>51</v>
      </c>
      <c r="C39" s="996">
        <v>104400</v>
      </c>
      <c r="D39" s="996">
        <v>92638</v>
      </c>
      <c r="E39" s="995">
        <f t="shared" si="2"/>
        <v>88.733716475095775</v>
      </c>
      <c r="F39" s="1312">
        <v>0</v>
      </c>
    </row>
    <row r="40" spans="1:6" ht="13.5" thickBot="1" x14ac:dyDescent="0.25">
      <c r="A40" s="987">
        <v>10</v>
      </c>
      <c r="B40" s="990" t="s">
        <v>236</v>
      </c>
      <c r="C40" s="1066">
        <v>100000</v>
      </c>
      <c r="D40" s="1066">
        <f>100000+1132198</f>
        <v>1232198</v>
      </c>
      <c r="E40" s="995">
        <f t="shared" si="2"/>
        <v>1232.1980000000001</v>
      </c>
      <c r="F40" s="1321">
        <v>0</v>
      </c>
    </row>
    <row r="41" spans="1:6" ht="13.5" thickBot="1" x14ac:dyDescent="0.25">
      <c r="A41" s="410"/>
      <c r="B41" s="75" t="s">
        <v>71</v>
      </c>
      <c r="C41" s="1012">
        <f>C32+C33+C34+C35+C36+C37+C38+C39+C40</f>
        <v>14931180</v>
      </c>
      <c r="D41" s="1012">
        <f>D32+D33+D34+D35+D36+D37+D38+D39+D40</f>
        <v>17379795</v>
      </c>
      <c r="E41" s="1014">
        <f t="shared" si="2"/>
        <v>116.39934017271241</v>
      </c>
      <c r="F41" s="1319">
        <f>F32+F33+F34+F35+F36+F37+F38+F39+F40</f>
        <v>204</v>
      </c>
    </row>
    <row r="42" spans="1:6" ht="13.5" thickBot="1" x14ac:dyDescent="0.25">
      <c r="A42" s="168"/>
      <c r="B42" s="986" t="s">
        <v>135</v>
      </c>
      <c r="C42" s="1021">
        <v>7038993</v>
      </c>
      <c r="D42" s="1021">
        <f>71685+5454+9000+2379718+58200+366696</f>
        <v>2890753</v>
      </c>
      <c r="E42" s="1014">
        <f t="shared" si="2"/>
        <v>41.067706701796695</v>
      </c>
      <c r="F42" s="1319">
        <v>0</v>
      </c>
    </row>
    <row r="43" spans="1:6" ht="13.5" thickBot="1" x14ac:dyDescent="0.25">
      <c r="A43" s="168"/>
      <c r="B43" s="414" t="s">
        <v>153</v>
      </c>
      <c r="C43" s="1022">
        <f>C42+C41</f>
        <v>21970173</v>
      </c>
      <c r="D43" s="1022">
        <f>D42+D41</f>
        <v>20270548</v>
      </c>
      <c r="E43" s="1023">
        <f t="shared" si="2"/>
        <v>92.263943483740434</v>
      </c>
      <c r="F43" s="1319">
        <f>F41</f>
        <v>204</v>
      </c>
    </row>
    <row r="44" spans="1:6" ht="15" customHeight="1" x14ac:dyDescent="0.2">
      <c r="A44" s="465"/>
      <c r="B44" s="1406" t="s">
        <v>124</v>
      </c>
      <c r="C44" s="1408">
        <f>C30+C43</f>
        <v>74665105</v>
      </c>
      <c r="D44" s="1410">
        <f>D30+D43</f>
        <v>80760000</v>
      </c>
      <c r="E44" s="1412">
        <f t="shared" si="2"/>
        <v>108.16297653368329</v>
      </c>
      <c r="F44" s="1243"/>
    </row>
    <row r="45" spans="1:6" ht="15.75" thickBot="1" x14ac:dyDescent="0.3">
      <c r="A45" s="466"/>
      <c r="B45" s="1407"/>
      <c r="C45" s="1409"/>
      <c r="D45" s="1411"/>
      <c r="E45" s="1413"/>
      <c r="F45" s="1274">
        <f>F43+F30</f>
        <v>1347</v>
      </c>
    </row>
    <row r="48" spans="1:6" x14ac:dyDescent="0.2">
      <c r="A48" s="386"/>
      <c r="B48" s="133"/>
      <c r="C48" s="1397"/>
      <c r="D48" s="1397"/>
      <c r="E48" s="1397"/>
    </row>
  </sheetData>
  <mergeCells count="13">
    <mergeCell ref="C48:E48"/>
    <mergeCell ref="A2:B2"/>
    <mergeCell ref="B44:B45"/>
    <mergeCell ref="C44:C45"/>
    <mergeCell ref="D44:D45"/>
    <mergeCell ref="E44:E45"/>
    <mergeCell ref="D2:E2"/>
    <mergeCell ref="A4:F4"/>
    <mergeCell ref="E1:F1"/>
    <mergeCell ref="A11:F11"/>
    <mergeCell ref="A22:F22"/>
    <mergeCell ref="A31:F31"/>
    <mergeCell ref="A5:F5"/>
  </mergeCells>
  <phoneticPr fontId="0" type="noConversion"/>
  <pageMargins left="0.59055118110236227" right="0" top="0.31496062992125984" bottom="0" header="0.51181102362204722" footer="0.51181102362204722"/>
  <pageSetup paperSize="9" scale="95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2"/>
  <sheetViews>
    <sheetView view="pageBreakPreview" topLeftCell="A4" zoomScaleNormal="100" zoomScaleSheetLayoutView="100" workbookViewId="0">
      <selection activeCell="I38" sqref="I38"/>
    </sheetView>
  </sheetViews>
  <sheetFormatPr defaultRowHeight="12.75" x14ac:dyDescent="0.2"/>
  <cols>
    <col min="1" max="1" width="6.7109375" customWidth="1"/>
    <col min="2" max="2" width="53.7109375" customWidth="1"/>
    <col min="3" max="3" width="12.28515625" customWidth="1"/>
    <col min="4" max="5" width="11.7109375" customWidth="1"/>
    <col min="6" max="6" width="7.7109375" customWidth="1"/>
    <col min="7" max="9" width="11.7109375" customWidth="1"/>
    <col min="10" max="10" width="10.140625" customWidth="1"/>
  </cols>
  <sheetData>
    <row r="1" spans="1:10" x14ac:dyDescent="0.2">
      <c r="G1" s="636"/>
      <c r="H1" s="636"/>
      <c r="I1" s="1421" t="s">
        <v>150</v>
      </c>
      <c r="J1" s="1421"/>
    </row>
    <row r="2" spans="1:10" x14ac:dyDescent="0.2">
      <c r="A2" s="9" t="s">
        <v>495</v>
      </c>
      <c r="B2" s="9"/>
      <c r="C2" s="10"/>
      <c r="D2" s="10"/>
      <c r="E2" s="10"/>
      <c r="F2" s="10"/>
      <c r="G2" s="1422"/>
      <c r="H2" s="1422"/>
      <c r="I2" s="1422"/>
      <c r="J2" s="1422"/>
    </row>
    <row r="3" spans="1:10" x14ac:dyDescent="0.2">
      <c r="A3" s="9"/>
      <c r="B3" s="9"/>
      <c r="C3" s="10"/>
      <c r="D3" s="10"/>
      <c r="E3" s="10"/>
      <c r="F3" s="10"/>
      <c r="G3" s="450"/>
      <c r="H3" s="1081"/>
      <c r="I3" s="450"/>
      <c r="J3" s="450"/>
    </row>
    <row r="4" spans="1:10" x14ac:dyDescent="0.2">
      <c r="A4" s="1397" t="s">
        <v>98</v>
      </c>
      <c r="B4" s="1397"/>
      <c r="C4" s="1397"/>
      <c r="D4" s="1397"/>
      <c r="E4" s="1397"/>
      <c r="F4" s="1397"/>
      <c r="G4" s="1397"/>
      <c r="H4" s="1397"/>
      <c r="I4" s="1397"/>
      <c r="J4" s="1397"/>
    </row>
    <row r="5" spans="1:10" ht="13.5" thickBot="1" x14ac:dyDescent="0.25">
      <c r="A5" s="1423"/>
      <c r="B5" s="1423"/>
      <c r="C5" s="1423"/>
      <c r="D5" s="1423"/>
      <c r="E5" s="1423"/>
      <c r="F5" s="1423"/>
    </row>
    <row r="6" spans="1:10" ht="13.5" thickBot="1" x14ac:dyDescent="0.25">
      <c r="A6" s="12"/>
      <c r="B6" s="13"/>
      <c r="C6" s="1415" t="s">
        <v>12</v>
      </c>
      <c r="D6" s="1416"/>
      <c r="E6" s="1416"/>
      <c r="F6" s="1417"/>
      <c r="G6" s="1418" t="s">
        <v>13</v>
      </c>
      <c r="H6" s="1419"/>
      <c r="I6" s="1419"/>
      <c r="J6" s="1420"/>
    </row>
    <row r="7" spans="1:10" x14ac:dyDescent="0.2">
      <c r="A7" s="14"/>
      <c r="B7" s="15"/>
      <c r="C7" s="241" t="s">
        <v>293</v>
      </c>
      <c r="D7" s="241" t="s">
        <v>438</v>
      </c>
      <c r="E7" s="241" t="s">
        <v>293</v>
      </c>
      <c r="F7" s="45"/>
      <c r="G7" s="241" t="s">
        <v>293</v>
      </c>
      <c r="H7" s="241" t="s">
        <v>438</v>
      </c>
      <c r="I7" s="241" t="s">
        <v>293</v>
      </c>
      <c r="J7" s="45"/>
    </row>
    <row r="8" spans="1:10" x14ac:dyDescent="0.2">
      <c r="A8" s="14" t="s">
        <v>1</v>
      </c>
      <c r="B8" s="16" t="s">
        <v>2</v>
      </c>
      <c r="C8" s="76" t="s">
        <v>294</v>
      </c>
      <c r="D8" s="76" t="s">
        <v>434</v>
      </c>
      <c r="E8" s="76" t="s">
        <v>294</v>
      </c>
      <c r="F8" s="46" t="s">
        <v>9</v>
      </c>
      <c r="G8" s="76" t="s">
        <v>294</v>
      </c>
      <c r="H8" s="76" t="s">
        <v>434</v>
      </c>
      <c r="I8" s="76" t="s">
        <v>294</v>
      </c>
      <c r="J8" s="46" t="s">
        <v>9</v>
      </c>
    </row>
    <row r="9" spans="1:10" ht="13.5" thickBot="1" x14ac:dyDescent="0.25">
      <c r="A9" s="17"/>
      <c r="B9" s="18"/>
      <c r="C9" s="243" t="s">
        <v>489</v>
      </c>
      <c r="D9" s="243" t="s">
        <v>490</v>
      </c>
      <c r="E9" s="243" t="s">
        <v>494</v>
      </c>
      <c r="F9" s="47" t="s">
        <v>437</v>
      </c>
      <c r="G9" s="243" t="s">
        <v>489</v>
      </c>
      <c r="H9" s="243" t="s">
        <v>489</v>
      </c>
      <c r="I9" s="243" t="s">
        <v>494</v>
      </c>
      <c r="J9" s="47" t="s">
        <v>439</v>
      </c>
    </row>
    <row r="10" spans="1:10" ht="13.5" thickBot="1" x14ac:dyDescent="0.25">
      <c r="A10" s="79">
        <v>1</v>
      </c>
      <c r="B10" s="19">
        <v>2</v>
      </c>
      <c r="C10" s="79">
        <v>3</v>
      </c>
      <c r="D10" s="79">
        <v>4</v>
      </c>
      <c r="E10" s="318">
        <v>5</v>
      </c>
      <c r="F10" s="20">
        <v>6</v>
      </c>
      <c r="G10" s="79">
        <v>7</v>
      </c>
      <c r="H10" s="79">
        <v>8</v>
      </c>
      <c r="I10" s="845">
        <v>9</v>
      </c>
      <c r="J10" s="20">
        <v>10</v>
      </c>
    </row>
    <row r="11" spans="1:10" x14ac:dyDescent="0.2">
      <c r="A11" s="21" t="s">
        <v>14</v>
      </c>
      <c r="B11" s="22" t="s">
        <v>138</v>
      </c>
      <c r="C11" s="80"/>
      <c r="D11" s="80"/>
      <c r="E11" s="179"/>
      <c r="F11" s="23"/>
      <c r="G11" s="80"/>
      <c r="H11" s="80"/>
      <c r="I11" s="179"/>
      <c r="J11" s="24"/>
    </row>
    <row r="12" spans="1:10" x14ac:dyDescent="0.2">
      <c r="A12" s="25"/>
      <c r="B12" s="26" t="s">
        <v>137</v>
      </c>
      <c r="C12" s="180">
        <v>2783374</v>
      </c>
      <c r="D12" s="180">
        <v>2886793</v>
      </c>
      <c r="E12" s="180">
        <v>3228192</v>
      </c>
      <c r="F12" s="27">
        <f>E12/C12*100</f>
        <v>115.98125153141474</v>
      </c>
      <c r="G12" s="180">
        <v>56640</v>
      </c>
      <c r="H12" s="180">
        <v>73665</v>
      </c>
      <c r="I12" s="180">
        <v>54192</v>
      </c>
      <c r="J12" s="27">
        <f t="shared" ref="J12:J24" si="0">I12/G12*100</f>
        <v>95.677966101694906</v>
      </c>
    </row>
    <row r="13" spans="1:10" x14ac:dyDescent="0.2">
      <c r="A13" s="28" t="s">
        <v>15</v>
      </c>
      <c r="B13" s="26" t="s">
        <v>139</v>
      </c>
      <c r="C13" s="180">
        <v>0</v>
      </c>
      <c r="D13" s="180">
        <v>458080</v>
      </c>
      <c r="E13" s="180">
        <v>301217</v>
      </c>
      <c r="F13" s="27" t="e">
        <f>E13/C13*100</f>
        <v>#DIV/0!</v>
      </c>
      <c r="G13" s="180">
        <v>464200</v>
      </c>
      <c r="H13" s="180">
        <v>421928</v>
      </c>
      <c r="I13" s="180">
        <v>511396</v>
      </c>
      <c r="J13" s="27">
        <f t="shared" si="0"/>
        <v>110.16716932356742</v>
      </c>
    </row>
    <row r="14" spans="1:10" x14ac:dyDescent="0.2">
      <c r="A14" s="29" t="s">
        <v>16</v>
      </c>
      <c r="B14" s="30" t="s">
        <v>140</v>
      </c>
      <c r="C14" s="181">
        <v>342512</v>
      </c>
      <c r="D14" s="181">
        <v>529954</v>
      </c>
      <c r="E14" s="181">
        <v>478536</v>
      </c>
      <c r="F14" s="27">
        <f>E14/C14*100</f>
        <v>139.71364506936982</v>
      </c>
      <c r="G14" s="181">
        <v>55000</v>
      </c>
      <c r="H14" s="181">
        <v>45610</v>
      </c>
      <c r="I14" s="181">
        <v>59244</v>
      </c>
      <c r="J14" s="27">
        <f t="shared" si="0"/>
        <v>107.71636363636364</v>
      </c>
    </row>
    <row r="15" spans="1:10" x14ac:dyDescent="0.2">
      <c r="A15" s="29" t="s">
        <v>17</v>
      </c>
      <c r="B15" s="30" t="s">
        <v>141</v>
      </c>
      <c r="C15" s="181">
        <v>131488</v>
      </c>
      <c r="D15" s="181">
        <v>213346</v>
      </c>
      <c r="E15" s="181">
        <v>194496</v>
      </c>
      <c r="F15" s="27">
        <f>E15/C15*100</f>
        <v>147.91920175225115</v>
      </c>
      <c r="G15" s="181">
        <v>26000</v>
      </c>
      <c r="H15" s="181">
        <v>18367</v>
      </c>
      <c r="I15" s="181">
        <v>24476</v>
      </c>
      <c r="J15" s="27">
        <f t="shared" si="0"/>
        <v>94.138461538461542</v>
      </c>
    </row>
    <row r="16" spans="1:10" ht="13.5" thickBot="1" x14ac:dyDescent="0.25">
      <c r="A16" s="31" t="s">
        <v>18</v>
      </c>
      <c r="B16" s="32" t="s">
        <v>242</v>
      </c>
      <c r="C16" s="182">
        <v>64449</v>
      </c>
      <c r="D16" s="182">
        <v>119544</v>
      </c>
      <c r="E16" s="182">
        <v>117732</v>
      </c>
      <c r="F16" s="27">
        <f>E16/C16*100</f>
        <v>182.67467299725365</v>
      </c>
      <c r="G16" s="182">
        <v>11500</v>
      </c>
      <c r="H16" s="182">
        <v>9582</v>
      </c>
      <c r="I16" s="182">
        <v>14280</v>
      </c>
      <c r="J16" s="33">
        <f t="shared" si="0"/>
        <v>124.17391304347827</v>
      </c>
    </row>
    <row r="17" spans="1:13" ht="13.5" thickBot="1" x14ac:dyDescent="0.25">
      <c r="A17" s="6" t="s">
        <v>19</v>
      </c>
      <c r="B17" s="34" t="s">
        <v>20</v>
      </c>
      <c r="C17" s="733">
        <v>0</v>
      </c>
      <c r="D17" s="733">
        <f>SUM(D18:D29)</f>
        <v>61008</v>
      </c>
      <c r="E17" s="139">
        <v>0</v>
      </c>
      <c r="F17" s="730">
        <v>0</v>
      </c>
      <c r="G17" s="70">
        <f>SUM(G18:G29)</f>
        <v>1035950</v>
      </c>
      <c r="H17" s="70">
        <f>H19+H20+H21+H22+H23+H24+H25+H26+H27+H28+H29+H18</f>
        <v>765435</v>
      </c>
      <c r="I17" s="70">
        <f>I19+I20+I21+I22+I23+I24+I25+I26+I27+I28+I29+I18</f>
        <v>876800</v>
      </c>
      <c r="J17" s="376">
        <f t="shared" si="0"/>
        <v>84.63728944447125</v>
      </c>
      <c r="M17" s="391"/>
    </row>
    <row r="18" spans="1:13" x14ac:dyDescent="0.2">
      <c r="A18" s="3" t="s">
        <v>42</v>
      </c>
      <c r="B18" s="367" t="s">
        <v>43</v>
      </c>
      <c r="C18" s="771">
        <v>0</v>
      </c>
      <c r="D18" s="771">
        <v>139</v>
      </c>
      <c r="E18" s="142">
        <v>0</v>
      </c>
      <c r="F18" s="790">
        <v>0</v>
      </c>
      <c r="G18" s="142">
        <v>19900</v>
      </c>
      <c r="H18" s="142">
        <v>19703</v>
      </c>
      <c r="I18" s="142">
        <v>16000</v>
      </c>
      <c r="J18" s="36">
        <f t="shared" si="0"/>
        <v>80.402010050251263</v>
      </c>
      <c r="M18" s="391"/>
    </row>
    <row r="19" spans="1:13" x14ac:dyDescent="0.2">
      <c r="A19" s="38" t="s">
        <v>21</v>
      </c>
      <c r="B19" s="35" t="s">
        <v>22</v>
      </c>
      <c r="C19" s="734">
        <v>0</v>
      </c>
      <c r="D19" s="734">
        <v>0</v>
      </c>
      <c r="E19" s="330">
        <v>0</v>
      </c>
      <c r="F19" s="36">
        <v>0</v>
      </c>
      <c r="G19" s="330">
        <v>0</v>
      </c>
      <c r="H19" s="330">
        <v>402</v>
      </c>
      <c r="I19" s="330"/>
      <c r="J19" s="36">
        <v>0</v>
      </c>
      <c r="M19" s="391"/>
    </row>
    <row r="20" spans="1:13" x14ac:dyDescent="0.2">
      <c r="A20" s="4" t="s">
        <v>23</v>
      </c>
      <c r="B20" s="37" t="s">
        <v>143</v>
      </c>
      <c r="C20" s="735">
        <v>0</v>
      </c>
      <c r="D20" s="735">
        <v>0</v>
      </c>
      <c r="E20" s="144">
        <v>0</v>
      </c>
      <c r="F20" s="731">
        <v>0</v>
      </c>
      <c r="G20" s="144">
        <v>1000</v>
      </c>
      <c r="H20" s="144">
        <v>54</v>
      </c>
      <c r="I20" s="144"/>
      <c r="J20" s="36">
        <f t="shared" si="0"/>
        <v>0</v>
      </c>
      <c r="M20" s="391"/>
    </row>
    <row r="21" spans="1:13" x14ac:dyDescent="0.2">
      <c r="A21" s="38" t="s">
        <v>24</v>
      </c>
      <c r="B21" s="39" t="s">
        <v>25</v>
      </c>
      <c r="C21" s="735">
        <v>0</v>
      </c>
      <c r="D21" s="735">
        <v>47035</v>
      </c>
      <c r="E21" s="144">
        <v>0</v>
      </c>
      <c r="F21" s="36">
        <v>0</v>
      </c>
      <c r="G21" s="321">
        <v>133950</v>
      </c>
      <c r="H21" s="321">
        <v>122221</v>
      </c>
      <c r="I21" s="321">
        <v>138000</v>
      </c>
      <c r="J21" s="36">
        <f t="shared" si="0"/>
        <v>103.02351623740202</v>
      </c>
      <c r="M21" s="391"/>
    </row>
    <row r="22" spans="1:13" x14ac:dyDescent="0.2">
      <c r="A22" s="38" t="s">
        <v>26</v>
      </c>
      <c r="B22" s="35" t="s">
        <v>144</v>
      </c>
      <c r="C22" s="735">
        <v>0</v>
      </c>
      <c r="D22" s="735">
        <v>9223</v>
      </c>
      <c r="E22" s="144">
        <v>0</v>
      </c>
      <c r="F22" s="36">
        <v>0</v>
      </c>
      <c r="G22" s="1275">
        <v>302300</v>
      </c>
      <c r="H22" s="1082">
        <v>185290</v>
      </c>
      <c r="I22" s="183">
        <v>224800</v>
      </c>
      <c r="J22" s="36">
        <f t="shared" si="0"/>
        <v>74.363215348991062</v>
      </c>
      <c r="M22" s="391"/>
    </row>
    <row r="23" spans="1:13" x14ac:dyDescent="0.2">
      <c r="A23" s="38" t="s">
        <v>27</v>
      </c>
      <c r="B23" s="35" t="s">
        <v>28</v>
      </c>
      <c r="C23" s="735">
        <v>0</v>
      </c>
      <c r="D23" s="735">
        <v>1411</v>
      </c>
      <c r="E23" s="144">
        <v>0</v>
      </c>
      <c r="F23" s="36">
        <v>0</v>
      </c>
      <c r="G23" s="1275">
        <v>426000</v>
      </c>
      <c r="H23" s="1082">
        <v>377434</v>
      </c>
      <c r="I23" s="183">
        <v>428000</v>
      </c>
      <c r="J23" s="36">
        <f t="shared" si="0"/>
        <v>100.46948356807512</v>
      </c>
      <c r="M23" s="390"/>
    </row>
    <row r="24" spans="1:13" x14ac:dyDescent="0.2">
      <c r="A24" s="38" t="s">
        <v>29</v>
      </c>
      <c r="B24" s="35" t="s">
        <v>30</v>
      </c>
      <c r="C24" s="735">
        <v>0</v>
      </c>
      <c r="D24" s="735">
        <v>0</v>
      </c>
      <c r="E24" s="144">
        <v>0</v>
      </c>
      <c r="F24" s="36">
        <v>0</v>
      </c>
      <c r="G24" s="1275">
        <v>47000</v>
      </c>
      <c r="H24" s="1082">
        <v>12268</v>
      </c>
      <c r="I24" s="183">
        <v>22400</v>
      </c>
      <c r="J24" s="36">
        <f t="shared" si="0"/>
        <v>47.659574468085111</v>
      </c>
    </row>
    <row r="25" spans="1:13" x14ac:dyDescent="0.2">
      <c r="A25" s="4" t="s">
        <v>31</v>
      </c>
      <c r="B25" s="37" t="s">
        <v>32</v>
      </c>
      <c r="C25" s="737">
        <v>0</v>
      </c>
      <c r="D25" s="737">
        <v>3200</v>
      </c>
      <c r="E25" s="183">
        <v>0</v>
      </c>
      <c r="F25" s="36">
        <v>0</v>
      </c>
      <c r="G25" s="321">
        <v>23000</v>
      </c>
      <c r="H25" s="321">
        <v>27134</v>
      </c>
      <c r="I25" s="321">
        <v>35000</v>
      </c>
      <c r="J25" s="36">
        <f t="shared" ref="J25:J31" si="1">I25/G25*100</f>
        <v>152.17391304347828</v>
      </c>
    </row>
    <row r="26" spans="1:13" x14ac:dyDescent="0.2">
      <c r="A26" s="4" t="s">
        <v>33</v>
      </c>
      <c r="B26" s="37" t="s">
        <v>34</v>
      </c>
      <c r="C26" s="736">
        <v>0</v>
      </c>
      <c r="D26" s="736">
        <v>0</v>
      </c>
      <c r="E26" s="321">
        <v>0</v>
      </c>
      <c r="F26" s="36">
        <v>0</v>
      </c>
      <c r="G26" s="321">
        <v>0</v>
      </c>
      <c r="H26" s="321">
        <v>1893</v>
      </c>
      <c r="I26" s="321">
        <v>0</v>
      </c>
      <c r="J26" s="36">
        <v>0</v>
      </c>
    </row>
    <row r="27" spans="1:13" x14ac:dyDescent="0.2">
      <c r="A27" s="4" t="s">
        <v>35</v>
      </c>
      <c r="B27" s="37" t="s">
        <v>36</v>
      </c>
      <c r="C27" s="736">
        <v>0</v>
      </c>
      <c r="D27" s="736">
        <v>0</v>
      </c>
      <c r="E27" s="321">
        <v>0</v>
      </c>
      <c r="F27" s="36">
        <v>0</v>
      </c>
      <c r="G27" s="321">
        <v>18800</v>
      </c>
      <c r="H27" s="321">
        <v>11606</v>
      </c>
      <c r="I27" s="321">
        <v>12600</v>
      </c>
      <c r="J27" s="36">
        <f t="shared" si="1"/>
        <v>67.021276595744681</v>
      </c>
    </row>
    <row r="28" spans="1:13" x14ac:dyDescent="0.2">
      <c r="A28" s="216" t="s">
        <v>491</v>
      </c>
      <c r="B28" s="116" t="s">
        <v>492</v>
      </c>
      <c r="C28" s="736">
        <v>0</v>
      </c>
      <c r="D28" s="736">
        <v>0</v>
      </c>
      <c r="E28" s="321">
        <v>0</v>
      </c>
      <c r="F28" s="36">
        <v>0</v>
      </c>
      <c r="G28" s="321">
        <v>0</v>
      </c>
      <c r="H28" s="321">
        <v>7430</v>
      </c>
      <c r="I28" s="321">
        <v>0</v>
      </c>
      <c r="J28" s="36">
        <v>0</v>
      </c>
    </row>
    <row r="29" spans="1:13" ht="13.5" thickBot="1" x14ac:dyDescent="0.25">
      <c r="A29" s="40" t="s">
        <v>38</v>
      </c>
      <c r="B29" s="41" t="s">
        <v>237</v>
      </c>
      <c r="C29" s="736">
        <v>0</v>
      </c>
      <c r="D29" s="736">
        <v>0</v>
      </c>
      <c r="E29" s="321">
        <v>0</v>
      </c>
      <c r="F29" s="42">
        <v>0</v>
      </c>
      <c r="G29" s="1083">
        <v>64000</v>
      </c>
      <c r="H29" s="1083">
        <v>0</v>
      </c>
      <c r="I29" s="800">
        <v>0</v>
      </c>
      <c r="J29" s="36">
        <v>0</v>
      </c>
    </row>
    <row r="30" spans="1:13" ht="13.5" thickBot="1" x14ac:dyDescent="0.25">
      <c r="A30" s="814" t="s">
        <v>280</v>
      </c>
      <c r="B30" s="983" t="s">
        <v>281</v>
      </c>
      <c r="C30" s="733">
        <v>0</v>
      </c>
      <c r="D30" s="733">
        <v>0</v>
      </c>
      <c r="E30" s="139">
        <v>0</v>
      </c>
      <c r="F30" s="77">
        <v>0</v>
      </c>
      <c r="G30" s="139">
        <f>G31+G32</f>
        <v>3000</v>
      </c>
      <c r="H30" s="139">
        <f>H31+H32</f>
        <v>2100</v>
      </c>
      <c r="I30" s="139">
        <f>I31+I32</f>
        <v>2200</v>
      </c>
      <c r="J30" s="376">
        <f t="shared" ref="J30" si="2">I30/G30*100</f>
        <v>73.333333333333329</v>
      </c>
    </row>
    <row r="31" spans="1:13" x14ac:dyDescent="0.2">
      <c r="A31" s="850" t="s">
        <v>288</v>
      </c>
      <c r="B31" s="946" t="s">
        <v>388</v>
      </c>
      <c r="C31" s="781">
        <v>0</v>
      </c>
      <c r="D31" s="781">
        <v>0</v>
      </c>
      <c r="E31" s="781">
        <v>0</v>
      </c>
      <c r="F31" s="848">
        <v>0</v>
      </c>
      <c r="G31" s="781">
        <v>3000</v>
      </c>
      <c r="H31" s="781">
        <v>1934</v>
      </c>
      <c r="I31" s="781">
        <v>2200</v>
      </c>
      <c r="J31" s="36">
        <f t="shared" si="1"/>
        <v>73.333333333333329</v>
      </c>
    </row>
    <row r="32" spans="1:13" ht="13.5" thickBot="1" x14ac:dyDescent="0.25">
      <c r="A32" s="849" t="s">
        <v>282</v>
      </c>
      <c r="B32" s="947" t="s">
        <v>389</v>
      </c>
      <c r="C32" s="846">
        <v>0</v>
      </c>
      <c r="D32" s="846">
        <v>0</v>
      </c>
      <c r="E32" s="846">
        <v>0</v>
      </c>
      <c r="F32" s="847">
        <v>0</v>
      </c>
      <c r="G32" s="846"/>
      <c r="H32" s="846">
        <v>166</v>
      </c>
      <c r="I32" s="846">
        <v>0</v>
      </c>
      <c r="J32" s="36">
        <v>0</v>
      </c>
    </row>
    <row r="33" spans="1:13" ht="13.5" thickBot="1" x14ac:dyDescent="0.25">
      <c r="A33" s="43" t="s">
        <v>39</v>
      </c>
      <c r="B33" s="34" t="s">
        <v>147</v>
      </c>
      <c r="C33" s="733">
        <v>0</v>
      </c>
      <c r="D33" s="733">
        <v>0</v>
      </c>
      <c r="E33" s="139">
        <v>0</v>
      </c>
      <c r="F33" s="77">
        <v>0</v>
      </c>
      <c r="G33" s="139">
        <v>50000</v>
      </c>
      <c r="H33" s="139">
        <v>91665</v>
      </c>
      <c r="I33" s="139">
        <v>60000</v>
      </c>
      <c r="J33" s="376">
        <f>I33/G33*100</f>
        <v>120</v>
      </c>
    </row>
    <row r="34" spans="1:13" ht="13.5" thickBot="1" x14ac:dyDescent="0.25">
      <c r="A34" s="43" t="s">
        <v>49</v>
      </c>
      <c r="B34" s="34" t="s">
        <v>449</v>
      </c>
      <c r="C34" s="815"/>
      <c r="D34" s="815">
        <v>0</v>
      </c>
      <c r="E34" s="1064"/>
      <c r="F34" s="77">
        <v>0</v>
      </c>
      <c r="G34" s="139">
        <v>5000</v>
      </c>
      <c r="H34" s="139"/>
      <c r="I34" s="139"/>
      <c r="J34" s="376">
        <f t="shared" ref="J34:J35" si="3">I34/G34*100</f>
        <v>0</v>
      </c>
    </row>
    <row r="35" spans="1:13" ht="13.5" thickBot="1" x14ac:dyDescent="0.25">
      <c r="A35" s="43" t="s">
        <v>40</v>
      </c>
      <c r="B35" s="34" t="s">
        <v>238</v>
      </c>
      <c r="C35" s="815">
        <v>0</v>
      </c>
      <c r="D35" s="815">
        <v>0</v>
      </c>
      <c r="E35" s="160">
        <v>0</v>
      </c>
      <c r="F35" s="732">
        <v>0</v>
      </c>
      <c r="G35" s="139">
        <v>21000</v>
      </c>
      <c r="H35" s="139">
        <v>21692</v>
      </c>
      <c r="I35" s="139">
        <v>23000</v>
      </c>
      <c r="J35" s="376">
        <f t="shared" si="3"/>
        <v>109.52380952380953</v>
      </c>
    </row>
    <row r="36" spans="1:13" ht="13.5" thickBot="1" x14ac:dyDescent="0.25">
      <c r="A36" s="44"/>
      <c r="B36" s="75" t="s">
        <v>71</v>
      </c>
      <c r="C36" s="139">
        <f>C12+C13+C14+C15+C16</f>
        <v>3321823</v>
      </c>
      <c r="D36" s="139">
        <f>D12+D13+D14+D15+D16+D17</f>
        <v>4268725</v>
      </c>
      <c r="E36" s="139">
        <f>E12+E13+E14+E15+E16+E17</f>
        <v>4320173</v>
      </c>
      <c r="F36" s="77">
        <f>E36/C36*100</f>
        <v>130.05428043577277</v>
      </c>
      <c r="G36" s="139">
        <f>G12+G13+G14+G15+G16+G17+G30+G33+G35+G34</f>
        <v>1728290</v>
      </c>
      <c r="H36" s="139">
        <f>H12+H13+H14+H15+H16+H17+H30+H33+H35+H34</f>
        <v>1450044</v>
      </c>
      <c r="I36" s="139">
        <f>I35+I33+I17+I16+I15+I14+I13+I12+I30+I34</f>
        <v>1625588</v>
      </c>
      <c r="J36" s="376">
        <f>I36/G36*100</f>
        <v>94.057594500922875</v>
      </c>
    </row>
    <row r="37" spans="1:13" ht="13.5" thickBot="1" x14ac:dyDescent="0.25">
      <c r="A37" s="44"/>
      <c r="B37" s="314" t="s">
        <v>135</v>
      </c>
      <c r="C37" s="139">
        <v>0</v>
      </c>
      <c r="D37" s="139">
        <v>0</v>
      </c>
      <c r="E37" s="139">
        <v>0</v>
      </c>
      <c r="F37" s="77">
        <v>0</v>
      </c>
      <c r="G37" s="139">
        <v>60000</v>
      </c>
      <c r="H37" s="139">
        <v>32617</v>
      </c>
      <c r="I37" s="139">
        <v>71685</v>
      </c>
      <c r="J37" s="376">
        <v>0</v>
      </c>
    </row>
    <row r="38" spans="1:13" ht="13.5" thickBot="1" x14ac:dyDescent="0.25">
      <c r="A38" s="751"/>
      <c r="B38" s="752" t="s">
        <v>241</v>
      </c>
      <c r="C38" s="1064">
        <v>1896376</v>
      </c>
      <c r="D38" s="1064">
        <v>2142906</v>
      </c>
      <c r="E38" s="160">
        <v>2138916</v>
      </c>
      <c r="F38" s="77">
        <f>E38/C38*100</f>
        <v>112.78965774719781</v>
      </c>
      <c r="G38" s="160">
        <v>0</v>
      </c>
      <c r="H38" s="1064">
        <v>0</v>
      </c>
      <c r="I38" s="160"/>
      <c r="J38" s="728">
        <v>0</v>
      </c>
    </row>
    <row r="39" spans="1:13" x14ac:dyDescent="0.2">
      <c r="A39" s="468"/>
      <c r="B39" s="469"/>
      <c r="C39" s="1106"/>
      <c r="D39" s="470"/>
      <c r="E39" s="471"/>
      <c r="F39" s="472"/>
      <c r="G39" s="473"/>
      <c r="H39" s="473"/>
      <c r="I39" s="844"/>
      <c r="J39" s="474"/>
    </row>
    <row r="40" spans="1:13" ht="15" x14ac:dyDescent="0.25">
      <c r="A40" s="475"/>
      <c r="B40" s="476" t="s">
        <v>115</v>
      </c>
      <c r="C40" s="478">
        <f>C36+C38</f>
        <v>5218199</v>
      </c>
      <c r="D40" s="478">
        <f>D36+D38</f>
        <v>6411631</v>
      </c>
      <c r="E40" s="478">
        <f>E36+E38</f>
        <v>6459089</v>
      </c>
      <c r="F40" s="479">
        <f>E40/C40*100</f>
        <v>123.78004365107577</v>
      </c>
      <c r="G40" s="480">
        <f>G36+G37</f>
        <v>1788290</v>
      </c>
      <c r="H40" s="480">
        <f>H36+H37</f>
        <v>1482661</v>
      </c>
      <c r="I40" s="480">
        <f>I36+I37+I38</f>
        <v>1697273</v>
      </c>
      <c r="J40" s="481">
        <f>I40/G40*100</f>
        <v>94.910389254539254</v>
      </c>
      <c r="M40" s="390"/>
    </row>
    <row r="41" spans="1:13" ht="13.5" thickBot="1" x14ac:dyDescent="0.25">
      <c r="A41" s="482"/>
      <c r="B41" s="483"/>
      <c r="C41" s="467"/>
      <c r="D41" s="484"/>
      <c r="E41" s="467"/>
      <c r="F41" s="484"/>
      <c r="G41" s="485"/>
      <c r="H41" s="485"/>
      <c r="I41" s="485"/>
      <c r="J41" s="486"/>
      <c r="M41" s="390"/>
    </row>
    <row r="42" spans="1:13" x14ac:dyDescent="0.2">
      <c r="M42" s="390"/>
    </row>
  </sheetData>
  <mergeCells count="6">
    <mergeCell ref="C6:F6"/>
    <mergeCell ref="G6:J6"/>
    <mergeCell ref="I1:J1"/>
    <mergeCell ref="G2:J2"/>
    <mergeCell ref="A4:J4"/>
    <mergeCell ref="A5:F5"/>
  </mergeCells>
  <phoneticPr fontId="0" type="noConversion"/>
  <printOptions horizontalCentered="1"/>
  <pageMargins left="0" right="0" top="0.59055118110236227" bottom="0.19685039370078741" header="0.51181102362204722" footer="0.51181102362204722"/>
  <pageSetup paperSize="9" scale="98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view="pageBreakPreview" zoomScaleNormal="100" zoomScaleSheetLayoutView="100" workbookViewId="0">
      <selection activeCell="C32" sqref="C32"/>
    </sheetView>
  </sheetViews>
  <sheetFormatPr defaultRowHeight="12.75" x14ac:dyDescent="0.2"/>
  <cols>
    <col min="1" max="1" width="4.7109375" customWidth="1"/>
    <col min="2" max="2" width="31.85546875" customWidth="1"/>
    <col min="3" max="4" width="11.85546875" customWidth="1"/>
    <col min="5" max="5" width="12.140625" customWidth="1"/>
    <col min="6" max="6" width="6.5703125" customWidth="1"/>
    <col min="7" max="7" width="10.7109375" customWidth="1"/>
  </cols>
  <sheetData>
    <row r="1" spans="1:10" x14ac:dyDescent="0.2">
      <c r="E1" s="1376" t="s">
        <v>128</v>
      </c>
      <c r="F1" s="1376"/>
      <c r="G1" s="1376"/>
    </row>
    <row r="2" spans="1:10" x14ac:dyDescent="0.2">
      <c r="A2" s="87"/>
      <c r="B2" s="87"/>
      <c r="C2" s="87"/>
      <c r="D2" s="87"/>
      <c r="E2" s="87"/>
      <c r="F2" s="87"/>
      <c r="G2" s="87"/>
    </row>
    <row r="3" spans="1:10" x14ac:dyDescent="0.2">
      <c r="A3" s="1405" t="s">
        <v>496</v>
      </c>
      <c r="B3" s="1424"/>
      <c r="C3" s="88"/>
      <c r="D3" s="88"/>
      <c r="E3" s="88"/>
      <c r="F3" s="88"/>
      <c r="G3" s="88"/>
    </row>
    <row r="4" spans="1:10" x14ac:dyDescent="0.2">
      <c r="A4" s="218"/>
      <c r="B4" s="218"/>
      <c r="C4" s="88"/>
      <c r="D4" s="88"/>
      <c r="E4" s="88"/>
      <c r="F4" s="88"/>
      <c r="G4" s="88"/>
    </row>
    <row r="5" spans="1:10" ht="15" x14ac:dyDescent="0.25">
      <c r="A5" s="1428" t="s">
        <v>83</v>
      </c>
      <c r="B5" s="1428"/>
      <c r="C5" s="1428"/>
      <c r="D5" s="1428"/>
      <c r="E5" s="1428"/>
      <c r="F5" s="1428"/>
      <c r="G5" s="1428"/>
    </row>
    <row r="6" spans="1:10" ht="15" x14ac:dyDescent="0.25">
      <c r="A6" s="1428" t="s">
        <v>98</v>
      </c>
      <c r="B6" s="1428"/>
      <c r="C6" s="1428"/>
      <c r="D6" s="1428"/>
      <c r="E6" s="1428"/>
      <c r="F6" s="1428"/>
      <c r="G6" s="1428"/>
    </row>
    <row r="7" spans="1:10" ht="13.5" thickBot="1" x14ac:dyDescent="0.25">
      <c r="A7" s="1425"/>
      <c r="B7" s="1425"/>
      <c r="C7" s="1425"/>
      <c r="D7" s="1425"/>
      <c r="E7" s="1425"/>
      <c r="F7" s="1425"/>
      <c r="G7" s="749"/>
    </row>
    <row r="8" spans="1:10" x14ac:dyDescent="0.2">
      <c r="A8" s="239" t="s">
        <v>265</v>
      </c>
      <c r="B8" s="220"/>
      <c r="C8" s="241" t="s">
        <v>293</v>
      </c>
      <c r="D8" s="241" t="s">
        <v>438</v>
      </c>
      <c r="E8" s="241" t="s">
        <v>293</v>
      </c>
      <c r="F8" s="91"/>
      <c r="G8" s="91" t="s">
        <v>252</v>
      </c>
    </row>
    <row r="9" spans="1:10" x14ac:dyDescent="0.2">
      <c r="A9" s="16" t="s">
        <v>266</v>
      </c>
      <c r="B9" s="93" t="s">
        <v>2</v>
      </c>
      <c r="C9" s="76" t="s">
        <v>294</v>
      </c>
      <c r="D9" s="76" t="s">
        <v>434</v>
      </c>
      <c r="E9" s="76" t="s">
        <v>294</v>
      </c>
      <c r="F9" s="93" t="s">
        <v>9</v>
      </c>
      <c r="G9" s="93" t="s">
        <v>253</v>
      </c>
    </row>
    <row r="10" spans="1:10" ht="13.5" thickBot="1" x14ac:dyDescent="0.25">
      <c r="A10" s="242"/>
      <c r="B10" s="221"/>
      <c r="C10" s="243" t="s">
        <v>489</v>
      </c>
      <c r="D10" s="243" t="s">
        <v>490</v>
      </c>
      <c r="E10" s="243" t="s">
        <v>494</v>
      </c>
      <c r="F10" s="243" t="s">
        <v>437</v>
      </c>
      <c r="G10" s="95" t="s">
        <v>254</v>
      </c>
    </row>
    <row r="11" spans="1:10" ht="13.5" thickBot="1" x14ac:dyDescent="0.25">
      <c r="A11" s="222">
        <v>1</v>
      </c>
      <c r="B11" s="146">
        <v>2</v>
      </c>
      <c r="C11" s="146">
        <v>3</v>
      </c>
      <c r="D11" s="146">
        <v>4</v>
      </c>
      <c r="E11" s="147">
        <v>5</v>
      </c>
      <c r="F11" s="146">
        <v>6</v>
      </c>
      <c r="G11" s="146">
        <v>7</v>
      </c>
    </row>
    <row r="12" spans="1:10" ht="13.5" thickBot="1" x14ac:dyDescent="0.25">
      <c r="A12" s="1426" t="s">
        <v>64</v>
      </c>
      <c r="B12" s="1427"/>
      <c r="C12" s="1427"/>
      <c r="D12" s="1427"/>
      <c r="E12" s="1427"/>
      <c r="F12" s="1427"/>
      <c r="G12" s="1427"/>
    </row>
    <row r="13" spans="1:10" ht="24.75" thickBot="1" x14ac:dyDescent="0.25">
      <c r="A13" s="166">
        <v>117</v>
      </c>
      <c r="B13" s="1285" t="s">
        <v>500</v>
      </c>
      <c r="C13" s="148">
        <v>25602</v>
      </c>
      <c r="D13" s="148">
        <v>815451</v>
      </c>
      <c r="E13" s="148">
        <v>45026</v>
      </c>
      <c r="F13" s="224">
        <v>0</v>
      </c>
      <c r="G13" s="146">
        <v>0</v>
      </c>
    </row>
    <row r="14" spans="1:10" ht="13.5" thickBot="1" x14ac:dyDescent="0.25">
      <c r="A14" s="146">
        <v>122</v>
      </c>
      <c r="B14" s="444" t="s">
        <v>74</v>
      </c>
      <c r="C14" s="445">
        <v>3296221</v>
      </c>
      <c r="D14" s="445">
        <v>3453274</v>
      </c>
      <c r="E14" s="445">
        <v>4275147</v>
      </c>
      <c r="F14" s="224">
        <f>E14/C14*100</f>
        <v>129.69843344848539</v>
      </c>
      <c r="G14" s="1322">
        <v>135</v>
      </c>
    </row>
    <row r="15" spans="1:10" ht="13.5" thickBot="1" x14ac:dyDescent="0.25">
      <c r="A15" s="268"/>
      <c r="B15" s="314" t="s">
        <v>241</v>
      </c>
      <c r="C15" s="139">
        <v>1896376</v>
      </c>
      <c r="D15" s="139">
        <v>2142906</v>
      </c>
      <c r="E15" s="139">
        <v>2138916</v>
      </c>
      <c r="F15" s="249">
        <f>E15/C15*100</f>
        <v>112.78965774719781</v>
      </c>
      <c r="G15" s="1323">
        <v>80.5</v>
      </c>
    </row>
    <row r="16" spans="1:10" x14ac:dyDescent="0.2">
      <c r="A16" s="373"/>
      <c r="B16" s="374"/>
      <c r="C16" s="238"/>
      <c r="D16" s="375"/>
      <c r="E16" s="375"/>
      <c r="F16" s="228"/>
      <c r="G16" s="1107"/>
      <c r="J16" s="81"/>
    </row>
    <row r="17" spans="1:9" ht="13.5" thickBot="1" x14ac:dyDescent="0.25">
      <c r="A17" s="229"/>
      <c r="B17" s="446" t="s">
        <v>255</v>
      </c>
      <c r="C17" s="289">
        <f>C14+C15+C13</f>
        <v>5218199</v>
      </c>
      <c r="D17" s="289">
        <f>D14+D15+D13</f>
        <v>6411631</v>
      </c>
      <c r="E17" s="230">
        <f>E14+E15+E13</f>
        <v>6459089</v>
      </c>
      <c r="F17" s="231">
        <f>E17/C17*100</f>
        <v>123.78004365107577</v>
      </c>
      <c r="G17" s="1324">
        <f>G14+G15</f>
        <v>215.5</v>
      </c>
    </row>
    <row r="18" spans="1:9" ht="13.5" thickBot="1" x14ac:dyDescent="0.25">
      <c r="A18" s="1426" t="s">
        <v>84</v>
      </c>
      <c r="B18" s="1427"/>
      <c r="C18" s="1427"/>
      <c r="D18" s="1427"/>
      <c r="E18" s="1427"/>
      <c r="F18" s="1427"/>
      <c r="G18" s="1427"/>
      <c r="I18" s="398"/>
    </row>
    <row r="19" spans="1:9" ht="24" x14ac:dyDescent="0.2">
      <c r="A19" s="1286">
        <v>117</v>
      </c>
      <c r="B19" s="1289" t="s">
        <v>500</v>
      </c>
      <c r="C19" s="1290">
        <v>0</v>
      </c>
      <c r="D19" s="1291">
        <v>17589</v>
      </c>
      <c r="E19" s="1291">
        <v>0</v>
      </c>
      <c r="F19" s="1281"/>
      <c r="G19" s="1292"/>
      <c r="I19" s="398"/>
    </row>
    <row r="20" spans="1:9" x14ac:dyDescent="0.2">
      <c r="A20" s="1287">
        <v>122</v>
      </c>
      <c r="B20" s="863" t="s">
        <v>74</v>
      </c>
      <c r="C20" s="1282">
        <v>1142950</v>
      </c>
      <c r="D20" s="121">
        <f>894790+20822</f>
        <v>915612</v>
      </c>
      <c r="E20" s="121">
        <f>982000+22000</f>
        <v>1004000</v>
      </c>
      <c r="F20" s="1283">
        <f>E20/C20*100</f>
        <v>87.842862767400149</v>
      </c>
      <c r="G20" s="1325">
        <v>0</v>
      </c>
    </row>
    <row r="21" spans="1:9" ht="13.5" thickBot="1" x14ac:dyDescent="0.25">
      <c r="A21" s="742">
        <v>123</v>
      </c>
      <c r="B21" s="217" t="s">
        <v>75</v>
      </c>
      <c r="C21" s="1288">
        <v>585340</v>
      </c>
      <c r="D21" s="364">
        <f>515973+870</f>
        <v>516843</v>
      </c>
      <c r="E21" s="364">
        <f>620588+1000</f>
        <v>621588</v>
      </c>
      <c r="F21" s="1284">
        <f>E21/C21*100</f>
        <v>106.19264017494106</v>
      </c>
      <c r="G21" s="1326">
        <v>1</v>
      </c>
    </row>
    <row r="22" spans="1:9" ht="13.5" thickBot="1" x14ac:dyDescent="0.25">
      <c r="A22" s="235"/>
      <c r="B22" s="397" t="s">
        <v>116</v>
      </c>
      <c r="C22" s="113">
        <f>C20+C21</f>
        <v>1728290</v>
      </c>
      <c r="D22" s="113">
        <f>D20+D21+D19</f>
        <v>1450044</v>
      </c>
      <c r="E22" s="113">
        <f>E20+E21</f>
        <v>1625588</v>
      </c>
      <c r="F22" s="226">
        <f>E22/C22*100</f>
        <v>94.057594500922875</v>
      </c>
      <c r="G22" s="1327">
        <f>G20+G21</f>
        <v>1</v>
      </c>
    </row>
    <row r="23" spans="1:9" ht="13.5" thickBot="1" x14ac:dyDescent="0.25">
      <c r="A23" s="236"/>
      <c r="B23" s="752" t="s">
        <v>136</v>
      </c>
      <c r="C23" s="100">
        <v>60000</v>
      </c>
      <c r="D23" s="100">
        <f>3000+29617</f>
        <v>32617</v>
      </c>
      <c r="E23" s="100">
        <f>71685</f>
        <v>71685</v>
      </c>
      <c r="F23" s="226">
        <v>0</v>
      </c>
      <c r="G23" s="1327">
        <v>0</v>
      </c>
    </row>
    <row r="24" spans="1:9" x14ac:dyDescent="0.2">
      <c r="A24" s="236"/>
      <c r="B24" s="132"/>
      <c r="C24" s="227"/>
      <c r="D24" s="227"/>
      <c r="E24" s="227"/>
      <c r="F24" s="237"/>
      <c r="G24" s="1107"/>
    </row>
    <row r="25" spans="1:9" ht="13.5" thickBot="1" x14ac:dyDescent="0.25">
      <c r="A25" s="272"/>
      <c r="B25" s="750" t="s">
        <v>256</v>
      </c>
      <c r="C25" s="289">
        <f>C22+C23</f>
        <v>1788290</v>
      </c>
      <c r="D25" s="289">
        <f>D22+D23</f>
        <v>1482661</v>
      </c>
      <c r="E25" s="289">
        <f>E22+E23</f>
        <v>1697273</v>
      </c>
      <c r="F25" s="231">
        <f>E25/C25*100</f>
        <v>94.910389254539254</v>
      </c>
      <c r="G25" s="1328">
        <f>G22+G23</f>
        <v>1</v>
      </c>
    </row>
    <row r="26" spans="1:9" x14ac:dyDescent="0.2">
      <c r="A26" s="487"/>
      <c r="B26" s="488"/>
      <c r="C26" s="489"/>
      <c r="D26" s="489"/>
      <c r="E26" s="489"/>
      <c r="F26" s="490"/>
      <c r="G26" s="1108"/>
    </row>
    <row r="27" spans="1:9" ht="15" x14ac:dyDescent="0.25">
      <c r="A27" s="487"/>
      <c r="B27" s="491" t="s">
        <v>125</v>
      </c>
      <c r="C27" s="492">
        <f>C25+C17</f>
        <v>7006489</v>
      </c>
      <c r="D27" s="492">
        <f>D25+D17</f>
        <v>7894292</v>
      </c>
      <c r="E27" s="492">
        <f>E25+E17</f>
        <v>8156362</v>
      </c>
      <c r="F27" s="493">
        <f>E27/C27*100</f>
        <v>116.41154364190109</v>
      </c>
      <c r="G27" s="1329">
        <f>G17+G25</f>
        <v>216.5</v>
      </c>
    </row>
    <row r="28" spans="1:9" ht="15.75" thickBot="1" x14ac:dyDescent="0.3">
      <c r="A28" s="494"/>
      <c r="B28" s="495"/>
      <c r="C28" s="496"/>
      <c r="D28" s="497"/>
      <c r="E28" s="497"/>
      <c r="F28" s="498"/>
      <c r="G28" s="498"/>
    </row>
    <row r="30" spans="1:9" hidden="1" x14ac:dyDescent="0.2"/>
  </sheetData>
  <mergeCells count="7">
    <mergeCell ref="E1:G1"/>
    <mergeCell ref="A3:B3"/>
    <mergeCell ref="A7:F7"/>
    <mergeCell ref="A12:G12"/>
    <mergeCell ref="A18:G18"/>
    <mergeCell ref="A5:G5"/>
    <mergeCell ref="A6:G6"/>
  </mergeCells>
  <phoneticPr fontId="17" type="noConversion"/>
  <pageMargins left="0.78740157480314965" right="0" top="0.98425196850393704" bottom="0" header="0" footer="0"/>
  <pageSetup paperSize="9" scale="105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view="pageBreakPreview" zoomScaleNormal="100" zoomScaleSheetLayoutView="100" workbookViewId="0">
      <selection activeCell="E31" sqref="E31"/>
    </sheetView>
  </sheetViews>
  <sheetFormatPr defaultRowHeight="12.75" x14ac:dyDescent="0.2"/>
  <cols>
    <col min="1" max="1" width="7" customWidth="1"/>
    <col min="2" max="2" width="45.7109375" customWidth="1"/>
    <col min="3" max="5" width="12" customWidth="1"/>
    <col min="6" max="6" width="9.140625" customWidth="1"/>
  </cols>
  <sheetData>
    <row r="1" spans="1:6" x14ac:dyDescent="0.2">
      <c r="E1" s="1397" t="s">
        <v>299</v>
      </c>
      <c r="F1" s="1397"/>
    </row>
    <row r="3" spans="1:6" x14ac:dyDescent="0.2">
      <c r="A3" s="9" t="s">
        <v>493</v>
      </c>
      <c r="B3" s="9"/>
      <c r="C3" s="10"/>
      <c r="D3" s="10"/>
    </row>
    <row r="4" spans="1:6" x14ac:dyDescent="0.2">
      <c r="A4" s="9"/>
      <c r="B4" s="9"/>
      <c r="C4" s="10"/>
      <c r="D4" s="10"/>
    </row>
    <row r="5" spans="1:6" x14ac:dyDescent="0.2">
      <c r="A5" s="1429" t="s">
        <v>239</v>
      </c>
      <c r="B5" s="1429"/>
      <c r="C5" s="1429"/>
      <c r="D5" s="1429"/>
      <c r="E5" s="1429"/>
      <c r="F5" s="1429"/>
    </row>
    <row r="6" spans="1:6" ht="13.5" thickBot="1" x14ac:dyDescent="0.25">
      <c r="A6" s="1430"/>
      <c r="B6" s="1430"/>
      <c r="C6" s="1430"/>
      <c r="D6" s="1430"/>
      <c r="E6" s="1430"/>
      <c r="F6" s="1430"/>
    </row>
    <row r="7" spans="1:6" ht="13.5" thickBot="1" x14ac:dyDescent="0.25">
      <c r="A7" s="726"/>
      <c r="B7" s="727"/>
      <c r="C7" s="1431" t="s">
        <v>12</v>
      </c>
      <c r="D7" s="1432"/>
      <c r="E7" s="1432"/>
      <c r="F7" s="1433"/>
    </row>
    <row r="8" spans="1:6" x14ac:dyDescent="0.2">
      <c r="A8" s="48"/>
      <c r="B8" s="49"/>
      <c r="C8" s="241" t="s">
        <v>293</v>
      </c>
      <c r="D8" s="241" t="s">
        <v>438</v>
      </c>
      <c r="E8" s="241" t="s">
        <v>293</v>
      </c>
      <c r="F8" s="45"/>
    </row>
    <row r="9" spans="1:6" x14ac:dyDescent="0.2">
      <c r="A9" s="48" t="s">
        <v>1</v>
      </c>
      <c r="B9" s="50" t="s">
        <v>2</v>
      </c>
      <c r="C9" s="76" t="s">
        <v>294</v>
      </c>
      <c r="D9" s="76" t="s">
        <v>434</v>
      </c>
      <c r="E9" s="76" t="s">
        <v>294</v>
      </c>
      <c r="F9" s="46" t="s">
        <v>9</v>
      </c>
    </row>
    <row r="10" spans="1:6" ht="13.5" thickBot="1" x14ac:dyDescent="0.25">
      <c r="A10" s="51"/>
      <c r="B10" s="52"/>
      <c r="C10" s="243" t="s">
        <v>489</v>
      </c>
      <c r="D10" s="243" t="s">
        <v>489</v>
      </c>
      <c r="E10" s="243" t="s">
        <v>494</v>
      </c>
      <c r="F10" s="47" t="s">
        <v>437</v>
      </c>
    </row>
    <row r="11" spans="1:6" ht="13.5" thickBot="1" x14ac:dyDescent="0.25">
      <c r="A11" s="51">
        <v>1</v>
      </c>
      <c r="B11" s="53">
        <v>2</v>
      </c>
      <c r="C11" s="54">
        <v>3</v>
      </c>
      <c r="D11" s="54">
        <v>4</v>
      </c>
      <c r="E11" s="317">
        <v>5</v>
      </c>
      <c r="F11" s="55">
        <v>6</v>
      </c>
    </row>
    <row r="12" spans="1:6" x14ac:dyDescent="0.2">
      <c r="A12" s="56" t="s">
        <v>14</v>
      </c>
      <c r="B12" s="22" t="s">
        <v>138</v>
      </c>
      <c r="C12" s="57"/>
      <c r="D12" s="57"/>
      <c r="E12" s="325"/>
      <c r="F12" s="323"/>
    </row>
    <row r="13" spans="1:6" x14ac:dyDescent="0.2">
      <c r="A13" s="58"/>
      <c r="B13" s="26" t="s">
        <v>137</v>
      </c>
      <c r="C13" s="326">
        <v>187260</v>
      </c>
      <c r="D13" s="326">
        <v>117765</v>
      </c>
      <c r="E13" s="326">
        <v>208596</v>
      </c>
      <c r="F13" s="324">
        <f t="shared" ref="F13:F33" si="0">E13/C13*100</f>
        <v>111.39378404357578</v>
      </c>
    </row>
    <row r="14" spans="1:6" x14ac:dyDescent="0.2">
      <c r="A14" s="59" t="s">
        <v>15</v>
      </c>
      <c r="B14" s="26" t="s">
        <v>139</v>
      </c>
      <c r="C14" s="326">
        <v>53620</v>
      </c>
      <c r="D14" s="326">
        <v>38396</v>
      </c>
      <c r="E14" s="326">
        <v>56260</v>
      </c>
      <c r="F14" s="324">
        <f t="shared" si="0"/>
        <v>104.92353599403208</v>
      </c>
    </row>
    <row r="15" spans="1:6" x14ac:dyDescent="0.2">
      <c r="A15" s="60" t="s">
        <v>16</v>
      </c>
      <c r="B15" s="30" t="s">
        <v>140</v>
      </c>
      <c r="C15" s="327">
        <v>22760</v>
      </c>
      <c r="D15" s="327">
        <v>15183</v>
      </c>
      <c r="E15" s="327">
        <v>26240</v>
      </c>
      <c r="F15" s="324">
        <f t="shared" si="0"/>
        <v>115.28998242530754</v>
      </c>
    </row>
    <row r="16" spans="1:6" x14ac:dyDescent="0.2">
      <c r="A16" s="60" t="s">
        <v>17</v>
      </c>
      <c r="B16" s="30" t="s">
        <v>141</v>
      </c>
      <c r="C16" s="327">
        <v>9600</v>
      </c>
      <c r="D16" s="327">
        <v>6252</v>
      </c>
      <c r="E16" s="327">
        <v>10716</v>
      </c>
      <c r="F16" s="324">
        <f t="shared" si="0"/>
        <v>111.625</v>
      </c>
    </row>
    <row r="17" spans="1:6" ht="13.5" thickBot="1" x14ac:dyDescent="0.25">
      <c r="A17" s="60" t="s">
        <v>18</v>
      </c>
      <c r="B17" s="32" t="s">
        <v>142</v>
      </c>
      <c r="C17" s="328">
        <v>5540</v>
      </c>
      <c r="D17" s="328">
        <v>3095</v>
      </c>
      <c r="E17" s="328">
        <v>6292</v>
      </c>
      <c r="F17" s="324">
        <f t="shared" si="0"/>
        <v>113.5740072202166</v>
      </c>
    </row>
    <row r="18" spans="1:6" ht="13.5" thickBot="1" x14ac:dyDescent="0.25">
      <c r="A18" s="61" t="s">
        <v>19</v>
      </c>
      <c r="B18" s="62" t="s">
        <v>20</v>
      </c>
      <c r="C18" s="329">
        <f>SUM(C19:C29)</f>
        <v>430063</v>
      </c>
      <c r="D18" s="329">
        <f>D21+D23+D24+D25+D26+D27+D29+D19+D28+D22+D20</f>
        <v>147609</v>
      </c>
      <c r="E18" s="329">
        <f>SUM(E19:E29)</f>
        <v>481373</v>
      </c>
      <c r="F18" s="1192">
        <f t="shared" si="0"/>
        <v>111.93081013711945</v>
      </c>
    </row>
    <row r="19" spans="1:6" x14ac:dyDescent="0.2">
      <c r="A19" s="3" t="s">
        <v>42</v>
      </c>
      <c r="B19" s="367" t="s">
        <v>43</v>
      </c>
      <c r="C19" s="1191">
        <v>4000</v>
      </c>
      <c r="D19" s="1187">
        <v>2719</v>
      </c>
      <c r="E19" s="1191">
        <v>3500</v>
      </c>
      <c r="F19" s="1193">
        <f t="shared" si="0"/>
        <v>87.5</v>
      </c>
    </row>
    <row r="20" spans="1:6" x14ac:dyDescent="0.2">
      <c r="A20" s="119" t="s">
        <v>46</v>
      </c>
      <c r="B20" s="1110" t="s">
        <v>47</v>
      </c>
      <c r="C20" s="1096">
        <v>0</v>
      </c>
      <c r="D20" s="246">
        <v>0</v>
      </c>
      <c r="E20" s="1096"/>
      <c r="F20" s="1194">
        <v>0</v>
      </c>
    </row>
    <row r="21" spans="1:6" x14ac:dyDescent="0.2">
      <c r="A21" s="63" t="s">
        <v>21</v>
      </c>
      <c r="B21" s="1181" t="s">
        <v>22</v>
      </c>
      <c r="C21" s="892">
        <v>0</v>
      </c>
      <c r="D21" s="1188">
        <v>0</v>
      </c>
      <c r="E21" s="892"/>
      <c r="F21" s="1194">
        <v>0</v>
      </c>
    </row>
    <row r="22" spans="1:6" x14ac:dyDescent="0.2">
      <c r="A22" s="1133" t="s">
        <v>23</v>
      </c>
      <c r="B22" s="1182" t="s">
        <v>447</v>
      </c>
      <c r="C22" s="893">
        <v>0</v>
      </c>
      <c r="D22" s="1189">
        <v>0</v>
      </c>
      <c r="E22" s="893"/>
      <c r="F22" s="894">
        <v>0</v>
      </c>
    </row>
    <row r="23" spans="1:6" x14ac:dyDescent="0.2">
      <c r="A23" s="64" t="s">
        <v>24</v>
      </c>
      <c r="B23" s="1183" t="s">
        <v>25</v>
      </c>
      <c r="C23" s="893">
        <v>32000</v>
      </c>
      <c r="D23" s="1189">
        <v>38016</v>
      </c>
      <c r="E23" s="893">
        <v>49000</v>
      </c>
      <c r="F23" s="894">
        <f t="shared" si="0"/>
        <v>153.125</v>
      </c>
    </row>
    <row r="24" spans="1:6" x14ac:dyDescent="0.2">
      <c r="A24" s="64" t="s">
        <v>26</v>
      </c>
      <c r="B24" s="1184" t="s">
        <v>144</v>
      </c>
      <c r="C24" s="893">
        <v>135615</v>
      </c>
      <c r="D24" s="1189">
        <v>0</v>
      </c>
      <c r="E24" s="893">
        <v>10000</v>
      </c>
      <c r="F24" s="894">
        <v>0</v>
      </c>
    </row>
    <row r="25" spans="1:6" x14ac:dyDescent="0.2">
      <c r="A25" s="64" t="s">
        <v>27</v>
      </c>
      <c r="B25" s="1184" t="s">
        <v>54</v>
      </c>
      <c r="C25" s="893">
        <v>256848</v>
      </c>
      <c r="D25" s="1189">
        <v>96915</v>
      </c>
      <c r="E25" s="893">
        <v>133000</v>
      </c>
      <c r="F25" s="894">
        <f t="shared" si="0"/>
        <v>51.781598455117425</v>
      </c>
    </row>
    <row r="26" spans="1:6" x14ac:dyDescent="0.2">
      <c r="A26" s="64" t="s">
        <v>29</v>
      </c>
      <c r="B26" s="1184" t="s">
        <v>30</v>
      </c>
      <c r="C26" s="893">
        <v>0</v>
      </c>
      <c r="D26" s="1189">
        <v>8917</v>
      </c>
      <c r="E26" s="893">
        <v>282873</v>
      </c>
      <c r="F26" s="894">
        <v>0</v>
      </c>
    </row>
    <row r="27" spans="1:6" x14ac:dyDescent="0.2">
      <c r="A27" s="63" t="s">
        <v>31</v>
      </c>
      <c r="B27" s="1181" t="s">
        <v>32</v>
      </c>
      <c r="C27" s="892">
        <v>1600</v>
      </c>
      <c r="D27" s="1188">
        <v>1042</v>
      </c>
      <c r="E27" s="892">
        <v>3000</v>
      </c>
      <c r="F27" s="894">
        <f t="shared" si="0"/>
        <v>187.5</v>
      </c>
    </row>
    <row r="28" spans="1:6" x14ac:dyDescent="0.2">
      <c r="A28" s="66" t="s">
        <v>35</v>
      </c>
      <c r="B28" s="1185" t="s">
        <v>36</v>
      </c>
      <c r="C28" s="891">
        <v>0</v>
      </c>
      <c r="D28" s="1190">
        <v>0</v>
      </c>
      <c r="E28" s="891">
        <v>0</v>
      </c>
      <c r="F28" s="894">
        <v>0</v>
      </c>
    </row>
    <row r="29" spans="1:6" ht="13.5" thickBot="1" x14ac:dyDescent="0.25">
      <c r="A29" s="1069" t="s">
        <v>38</v>
      </c>
      <c r="B29" s="1186" t="s">
        <v>240</v>
      </c>
      <c r="C29" s="1070">
        <v>0</v>
      </c>
      <c r="D29" s="1071">
        <v>0</v>
      </c>
      <c r="E29" s="1070">
        <v>0</v>
      </c>
      <c r="F29" s="895">
        <v>0</v>
      </c>
    </row>
    <row r="30" spans="1:6" ht="13.5" thickBot="1" x14ac:dyDescent="0.25">
      <c r="A30" s="61" t="s">
        <v>280</v>
      </c>
      <c r="B30" s="34" t="s">
        <v>423</v>
      </c>
      <c r="C30" s="248">
        <v>0</v>
      </c>
      <c r="D30" s="248">
        <f>D31</f>
        <v>0</v>
      </c>
      <c r="E30" s="248">
        <f>E31</f>
        <v>0</v>
      </c>
      <c r="F30" s="895">
        <v>0</v>
      </c>
    </row>
    <row r="31" spans="1:6" ht="26.25" thickBot="1" x14ac:dyDescent="0.25">
      <c r="A31" s="1072" t="s">
        <v>288</v>
      </c>
      <c r="B31" s="1073" t="s">
        <v>424</v>
      </c>
      <c r="C31" s="1077">
        <v>0</v>
      </c>
      <c r="D31" s="1077">
        <v>0</v>
      </c>
      <c r="E31" s="1078">
        <v>0</v>
      </c>
      <c r="F31" s="895">
        <v>0</v>
      </c>
    </row>
    <row r="32" spans="1:6" ht="13.5" thickBot="1" x14ac:dyDescent="0.25">
      <c r="A32" s="67"/>
      <c r="B32" s="416" t="s">
        <v>116</v>
      </c>
      <c r="C32" s="329">
        <f>C13+C14+C15+C16+C17+C18+C30</f>
        <v>708843</v>
      </c>
      <c r="D32" s="329">
        <f>D13+D14+D15+D16+D17+D18+D30</f>
        <v>328300</v>
      </c>
      <c r="E32" s="329">
        <f>E13+E14+E15+E16+E17+E18+E30</f>
        <v>789477</v>
      </c>
      <c r="F32" s="378">
        <f t="shared" si="0"/>
        <v>111.37543856679125</v>
      </c>
    </row>
    <row r="33" spans="1:6" ht="13.5" thickBot="1" x14ac:dyDescent="0.25">
      <c r="A33" s="753"/>
      <c r="B33" s="314" t="s">
        <v>136</v>
      </c>
      <c r="C33" s="248">
        <v>16060</v>
      </c>
      <c r="D33" s="248">
        <v>13296</v>
      </c>
      <c r="E33" s="248">
        <v>125205</v>
      </c>
      <c r="F33" s="378">
        <f t="shared" si="0"/>
        <v>779.60772104607713</v>
      </c>
    </row>
    <row r="34" spans="1:6" x14ac:dyDescent="0.2">
      <c r="A34" s="499"/>
      <c r="B34" s="469"/>
      <c r="C34" s="500"/>
      <c r="D34" s="500"/>
      <c r="E34" s="501"/>
      <c r="F34" s="502"/>
    </row>
    <row r="35" spans="1:6" ht="15" x14ac:dyDescent="0.25">
      <c r="A35" s="503"/>
      <c r="B35" s="476" t="s">
        <v>117</v>
      </c>
      <c r="C35" s="504">
        <f>C32+C33</f>
        <v>724903</v>
      </c>
      <c r="D35" s="504">
        <f>D32+D33</f>
        <v>341596</v>
      </c>
      <c r="E35" s="480">
        <f>E32+E33</f>
        <v>914682</v>
      </c>
      <c r="F35" s="505">
        <f>E35/C35*100</f>
        <v>126.17991648537806</v>
      </c>
    </row>
    <row r="36" spans="1:6" ht="15.75" thickBot="1" x14ac:dyDescent="0.3">
      <c r="A36" s="506"/>
      <c r="B36" s="451"/>
      <c r="C36" s="507"/>
      <c r="D36" s="507"/>
      <c r="E36" s="508"/>
      <c r="F36" s="509"/>
    </row>
  </sheetData>
  <mergeCells count="4">
    <mergeCell ref="E1:F1"/>
    <mergeCell ref="A5:F5"/>
    <mergeCell ref="A6:F6"/>
    <mergeCell ref="C7:F7"/>
  </mergeCells>
  <phoneticPr fontId="0" type="noConversion"/>
  <pageMargins left="0.78740157480314965" right="0.15748031496062992" top="0.98425196850393704" bottom="0.39370078740157483" header="0" footer="0"/>
  <pageSetup paperSize="9" scale="9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view="pageBreakPreview" zoomScaleNormal="100" zoomScaleSheetLayoutView="100" workbookViewId="0">
      <selection activeCell="G18" sqref="G18"/>
    </sheetView>
  </sheetViews>
  <sheetFormatPr defaultRowHeight="12.75" x14ac:dyDescent="0.2"/>
  <cols>
    <col min="1" max="1" width="5.140625" customWidth="1"/>
    <col min="2" max="2" width="37.42578125" customWidth="1"/>
    <col min="3" max="4" width="12" customWidth="1"/>
    <col min="5" max="5" width="11.85546875" customWidth="1"/>
    <col min="6" max="6" width="7.85546875" customWidth="1"/>
    <col min="7" max="7" width="6.85546875" customWidth="1"/>
  </cols>
  <sheetData>
    <row r="1" spans="1:7" x14ac:dyDescent="0.2">
      <c r="E1" s="1376" t="s">
        <v>127</v>
      </c>
      <c r="F1" s="1376"/>
      <c r="G1" s="1376"/>
    </row>
    <row r="2" spans="1:7" x14ac:dyDescent="0.2">
      <c r="A2" s="87"/>
      <c r="B2" s="87"/>
      <c r="C2" s="87"/>
      <c r="D2" s="87"/>
      <c r="E2" s="87"/>
      <c r="F2" s="87"/>
      <c r="G2" s="87"/>
    </row>
    <row r="3" spans="1:7" x14ac:dyDescent="0.2">
      <c r="A3" s="1405" t="s">
        <v>493</v>
      </c>
      <c r="B3" s="1424"/>
      <c r="C3" s="88"/>
      <c r="D3" s="88"/>
      <c r="E3" s="88"/>
    </row>
    <row r="4" spans="1:7" x14ac:dyDescent="0.2">
      <c r="A4" s="219"/>
      <c r="B4" s="219"/>
      <c r="C4" s="219"/>
      <c r="D4" s="219"/>
      <c r="E4" s="219"/>
      <c r="F4" s="219"/>
      <c r="G4" s="219"/>
    </row>
    <row r="5" spans="1:7" ht="15" x14ac:dyDescent="0.25">
      <c r="A5" s="1428" t="s">
        <v>95</v>
      </c>
      <c r="B5" s="1428"/>
      <c r="C5" s="1428"/>
      <c r="D5" s="1428"/>
      <c r="E5" s="1428"/>
      <c r="F5" s="1428"/>
      <c r="G5" s="1428"/>
    </row>
    <row r="6" spans="1:7" ht="15" x14ac:dyDescent="0.25">
      <c r="A6" s="1428" t="s">
        <v>96</v>
      </c>
      <c r="B6" s="1428"/>
      <c r="C6" s="1428"/>
      <c r="D6" s="1428"/>
      <c r="E6" s="1428"/>
      <c r="F6" s="1428"/>
      <c r="G6" s="1428"/>
    </row>
    <row r="7" spans="1:7" ht="13.5" thickBot="1" x14ac:dyDescent="0.25">
      <c r="A7" s="1425"/>
      <c r="B7" s="1425"/>
      <c r="C7" s="1425"/>
      <c r="D7" s="1425"/>
      <c r="E7" s="1425"/>
      <c r="F7" s="1425"/>
      <c r="G7" s="749"/>
    </row>
    <row r="8" spans="1:7" x14ac:dyDescent="0.2">
      <c r="A8" s="239" t="s">
        <v>265</v>
      </c>
      <c r="B8" s="220"/>
      <c r="C8" s="241" t="s">
        <v>293</v>
      </c>
      <c r="D8" s="241" t="s">
        <v>438</v>
      </c>
      <c r="E8" s="241" t="s">
        <v>293</v>
      </c>
      <c r="F8" s="91"/>
      <c r="G8" s="91" t="s">
        <v>257</v>
      </c>
    </row>
    <row r="9" spans="1:7" x14ac:dyDescent="0.2">
      <c r="A9" s="16" t="s">
        <v>266</v>
      </c>
      <c r="B9" s="93" t="s">
        <v>2</v>
      </c>
      <c r="C9" s="76" t="s">
        <v>294</v>
      </c>
      <c r="D9" s="76" t="s">
        <v>434</v>
      </c>
      <c r="E9" s="76" t="s">
        <v>294</v>
      </c>
      <c r="F9" s="93" t="s">
        <v>9</v>
      </c>
      <c r="G9" s="93" t="s">
        <v>253</v>
      </c>
    </row>
    <row r="10" spans="1:7" ht="13.5" thickBot="1" x14ac:dyDescent="0.25">
      <c r="A10" s="242"/>
      <c r="B10" s="221"/>
      <c r="C10" s="243" t="s">
        <v>489</v>
      </c>
      <c r="D10" s="243" t="s">
        <v>489</v>
      </c>
      <c r="E10" s="243" t="s">
        <v>494</v>
      </c>
      <c r="F10" s="243" t="s">
        <v>437</v>
      </c>
      <c r="G10" s="95" t="s">
        <v>258</v>
      </c>
    </row>
    <row r="11" spans="1:7" ht="13.5" thickBot="1" x14ac:dyDescent="0.25">
      <c r="A11" s="222">
        <v>1</v>
      </c>
      <c r="B11" s="146">
        <v>2</v>
      </c>
      <c r="C11" s="146">
        <v>3</v>
      </c>
      <c r="D11" s="146">
        <v>4</v>
      </c>
      <c r="E11" s="147">
        <v>5</v>
      </c>
      <c r="F11" s="146">
        <v>6</v>
      </c>
      <c r="G11" s="146">
        <v>7</v>
      </c>
    </row>
    <row r="12" spans="1:7" ht="13.5" thickBot="1" x14ac:dyDescent="0.25">
      <c r="A12" s="1394" t="s">
        <v>64</v>
      </c>
      <c r="B12" s="1395"/>
      <c r="C12" s="1395"/>
      <c r="D12" s="1395"/>
      <c r="E12" s="1395"/>
      <c r="F12" s="1395"/>
      <c r="G12" s="1395"/>
    </row>
    <row r="13" spans="1:7" x14ac:dyDescent="0.2">
      <c r="A13" s="261">
        <v>239</v>
      </c>
      <c r="B13" s="681" t="s">
        <v>104</v>
      </c>
      <c r="C13" s="287">
        <v>263315</v>
      </c>
      <c r="D13" s="287">
        <v>183112</v>
      </c>
      <c r="E13" s="287">
        <v>242521</v>
      </c>
      <c r="F13" s="952">
        <f>E13/C13*100</f>
        <v>92.102994512276169</v>
      </c>
      <c r="G13" s="1325">
        <v>0</v>
      </c>
    </row>
    <row r="14" spans="1:7" ht="13.5" thickBot="1" x14ac:dyDescent="0.25">
      <c r="A14" s="782">
        <v>282</v>
      </c>
      <c r="B14" s="399" t="s">
        <v>97</v>
      </c>
      <c r="C14" s="278">
        <v>445528</v>
      </c>
      <c r="D14" s="278">
        <v>145188</v>
      </c>
      <c r="E14" s="278">
        <v>546956</v>
      </c>
      <c r="F14" s="417">
        <f>E14/C14*100</f>
        <v>122.76579698694583</v>
      </c>
      <c r="G14" s="1330">
        <v>14</v>
      </c>
    </row>
    <row r="15" spans="1:7" ht="13.5" thickBot="1" x14ac:dyDescent="0.25">
      <c r="A15" s="268"/>
      <c r="B15" s="419" t="s">
        <v>102</v>
      </c>
      <c r="C15" s="113">
        <f>C13+C14</f>
        <v>708843</v>
      </c>
      <c r="D15" s="113">
        <f>D13+D14</f>
        <v>328300</v>
      </c>
      <c r="E15" s="113">
        <f>E13+E14</f>
        <v>789477</v>
      </c>
      <c r="F15" s="172">
        <f>E15/C15*100</f>
        <v>111.37543856679125</v>
      </c>
      <c r="G15" s="1331">
        <f>G13+G14</f>
        <v>14</v>
      </c>
    </row>
    <row r="16" spans="1:7" ht="13.5" thickBot="1" x14ac:dyDescent="0.25">
      <c r="A16" s="235"/>
      <c r="B16" s="204" t="s">
        <v>136</v>
      </c>
      <c r="C16" s="381">
        <v>16060</v>
      </c>
      <c r="D16" s="381">
        <f>13296</f>
        <v>13296</v>
      </c>
      <c r="E16" s="381">
        <f>12005+113200</f>
        <v>125205</v>
      </c>
      <c r="F16" s="951">
        <f>E16/C16*100</f>
        <v>779.60772104607713</v>
      </c>
      <c r="G16" s="1293"/>
    </row>
    <row r="17" spans="1:7" x14ac:dyDescent="0.2">
      <c r="A17" s="510"/>
      <c r="B17" s="511"/>
      <c r="C17" s="512"/>
      <c r="D17" s="512"/>
      <c r="E17" s="512"/>
      <c r="F17" s="490"/>
      <c r="G17" s="1108"/>
    </row>
    <row r="18" spans="1:7" ht="15" x14ac:dyDescent="0.25">
      <c r="A18" s="513"/>
      <c r="B18" s="514" t="s">
        <v>117</v>
      </c>
      <c r="C18" s="515">
        <f>C15+C16</f>
        <v>724903</v>
      </c>
      <c r="D18" s="515">
        <f>D15+D16</f>
        <v>341596</v>
      </c>
      <c r="E18" s="515">
        <f>E15+E16</f>
        <v>914682</v>
      </c>
      <c r="F18" s="516">
        <f>E18/C18*100</f>
        <v>126.17991648537806</v>
      </c>
      <c r="G18" s="1332">
        <f>G15</f>
        <v>14</v>
      </c>
    </row>
    <row r="19" spans="1:7" ht="13.5" thickBot="1" x14ac:dyDescent="0.25">
      <c r="A19" s="517"/>
      <c r="B19" s="518"/>
      <c r="C19" s="519"/>
      <c r="D19" s="520"/>
      <c r="E19" s="520"/>
      <c r="F19" s="521"/>
      <c r="G19" s="1294"/>
    </row>
    <row r="20" spans="1:7" x14ac:dyDescent="0.2">
      <c r="A20" s="290"/>
      <c r="B20" s="290"/>
      <c r="C20" s="290"/>
      <c r="D20" s="290"/>
      <c r="E20" s="290"/>
      <c r="F20" s="290"/>
      <c r="G20" s="290"/>
    </row>
    <row r="21" spans="1:7" x14ac:dyDescent="0.2">
      <c r="A21" s="290"/>
      <c r="B21" s="290"/>
      <c r="C21" s="290"/>
      <c r="D21" s="290"/>
      <c r="E21" s="290"/>
      <c r="F21" s="290"/>
      <c r="G21" s="290"/>
    </row>
    <row r="23" spans="1:7" hidden="1" x14ac:dyDescent="0.2"/>
  </sheetData>
  <mergeCells count="6">
    <mergeCell ref="E1:G1"/>
    <mergeCell ref="A3:B3"/>
    <mergeCell ref="A12:G12"/>
    <mergeCell ref="A7:F7"/>
    <mergeCell ref="A5:G5"/>
    <mergeCell ref="A6:G6"/>
  </mergeCells>
  <phoneticPr fontId="17" type="noConversion"/>
  <pageMargins left="0.59055118110236227" right="0" top="0.98425196850393704" bottom="0" header="0" footer="0"/>
  <pageSetup paperSize="9" scale="9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"/>
  <sheetViews>
    <sheetView view="pageBreakPreview" topLeftCell="A4" zoomScaleNormal="100" zoomScaleSheetLayoutView="100" workbookViewId="0">
      <selection activeCell="N32" sqref="N32"/>
    </sheetView>
  </sheetViews>
  <sheetFormatPr defaultRowHeight="12.75" x14ac:dyDescent="0.2"/>
  <cols>
    <col min="1" max="1" width="7.140625" customWidth="1"/>
    <col min="2" max="2" width="53.42578125" customWidth="1"/>
    <col min="3" max="5" width="12.7109375" customWidth="1"/>
    <col min="6" max="6" width="7.42578125" customWidth="1"/>
    <col min="7" max="9" width="12.7109375" customWidth="1"/>
    <col min="10" max="10" width="9.5703125" customWidth="1"/>
    <col min="12" max="14" width="10.140625" bestFit="1" customWidth="1"/>
  </cols>
  <sheetData>
    <row r="1" spans="1:10" x14ac:dyDescent="0.2">
      <c r="G1" s="1422" t="s">
        <v>113</v>
      </c>
      <c r="H1" s="1422"/>
      <c r="I1" s="1422"/>
      <c r="J1" s="1422"/>
    </row>
    <row r="2" spans="1:10" x14ac:dyDescent="0.2">
      <c r="A2" s="9" t="s">
        <v>493</v>
      </c>
      <c r="B2" s="9"/>
      <c r="C2" s="10"/>
      <c r="D2" s="10"/>
      <c r="E2" s="10"/>
      <c r="F2" s="10"/>
      <c r="G2" s="1422"/>
      <c r="H2" s="1422"/>
      <c r="I2" s="1422"/>
      <c r="J2" s="1422"/>
    </row>
    <row r="3" spans="1:10" x14ac:dyDescent="0.2">
      <c r="A3" s="9"/>
      <c r="B3" s="9"/>
      <c r="C3" s="10"/>
      <c r="D3" s="10"/>
      <c r="E3" s="10"/>
      <c r="F3" s="10"/>
      <c r="G3" s="450"/>
      <c r="H3" s="1084"/>
      <c r="I3" s="450"/>
      <c r="J3" s="450"/>
    </row>
    <row r="4" spans="1:10" x14ac:dyDescent="0.2">
      <c r="A4" s="1397" t="s">
        <v>82</v>
      </c>
      <c r="B4" s="1397"/>
      <c r="C4" s="1397"/>
      <c r="D4" s="1397"/>
      <c r="E4" s="1397"/>
      <c r="F4" s="1397"/>
      <c r="G4" s="1397"/>
      <c r="H4" s="1397"/>
      <c r="I4" s="1397"/>
      <c r="J4" s="1397"/>
    </row>
    <row r="5" spans="1:10" ht="13.5" thickBot="1" x14ac:dyDescent="0.25">
      <c r="A5" s="1423"/>
      <c r="B5" s="1423"/>
      <c r="C5" s="1423"/>
      <c r="D5" s="1423"/>
      <c r="E5" s="1423"/>
      <c r="F5" s="1423"/>
    </row>
    <row r="6" spans="1:10" ht="13.5" thickBot="1" x14ac:dyDescent="0.25">
      <c r="A6" s="12"/>
      <c r="B6" s="13"/>
      <c r="C6" s="1415" t="s">
        <v>12</v>
      </c>
      <c r="D6" s="1416"/>
      <c r="E6" s="1416"/>
      <c r="F6" s="1417"/>
      <c r="G6" s="1418" t="s">
        <v>13</v>
      </c>
      <c r="H6" s="1419"/>
      <c r="I6" s="1419"/>
      <c r="J6" s="1420"/>
    </row>
    <row r="7" spans="1:10" x14ac:dyDescent="0.2">
      <c r="A7" s="14"/>
      <c r="B7" s="15"/>
      <c r="C7" s="241" t="s">
        <v>293</v>
      </c>
      <c r="D7" s="241" t="s">
        <v>438</v>
      </c>
      <c r="E7" s="241" t="s">
        <v>293</v>
      </c>
      <c r="F7" s="45"/>
      <c r="G7" s="241" t="s">
        <v>293</v>
      </c>
      <c r="H7" s="241" t="s">
        <v>438</v>
      </c>
      <c r="I7" s="241" t="s">
        <v>293</v>
      </c>
      <c r="J7" s="45"/>
    </row>
    <row r="8" spans="1:10" x14ac:dyDescent="0.2">
      <c r="A8" s="14" t="s">
        <v>1</v>
      </c>
      <c r="B8" s="16" t="s">
        <v>2</v>
      </c>
      <c r="C8" s="76" t="s">
        <v>294</v>
      </c>
      <c r="D8" s="76" t="s">
        <v>434</v>
      </c>
      <c r="E8" s="76" t="s">
        <v>294</v>
      </c>
      <c r="F8" s="46" t="s">
        <v>9</v>
      </c>
      <c r="G8" s="76" t="s">
        <v>294</v>
      </c>
      <c r="H8" s="76" t="s">
        <v>434</v>
      </c>
      <c r="I8" s="76" t="s">
        <v>294</v>
      </c>
      <c r="J8" s="46" t="s">
        <v>9</v>
      </c>
    </row>
    <row r="9" spans="1:10" ht="13.5" thickBot="1" x14ac:dyDescent="0.25">
      <c r="A9" s="17"/>
      <c r="B9" s="18"/>
      <c r="C9" s="243" t="s">
        <v>489</v>
      </c>
      <c r="D9" s="243" t="s">
        <v>490</v>
      </c>
      <c r="E9" s="243" t="s">
        <v>494</v>
      </c>
      <c r="F9" s="47" t="s">
        <v>437</v>
      </c>
      <c r="G9" s="243" t="s">
        <v>489</v>
      </c>
      <c r="H9" s="243" t="s">
        <v>489</v>
      </c>
      <c r="I9" s="243" t="s">
        <v>494</v>
      </c>
      <c r="J9" s="47" t="s">
        <v>439</v>
      </c>
    </row>
    <row r="10" spans="1:10" ht="13.5" thickBot="1" x14ac:dyDescent="0.25">
      <c r="A10" s="724">
        <v>1</v>
      </c>
      <c r="B10" s="19">
        <v>2</v>
      </c>
      <c r="C10" s="79">
        <v>3</v>
      </c>
      <c r="D10" s="79">
        <v>4</v>
      </c>
      <c r="E10" s="318">
        <v>5</v>
      </c>
      <c r="F10" s="20">
        <v>6</v>
      </c>
      <c r="G10" s="79">
        <v>7</v>
      </c>
      <c r="H10" s="79">
        <v>8</v>
      </c>
      <c r="I10" s="319">
        <v>9</v>
      </c>
      <c r="J10" s="1267">
        <v>10</v>
      </c>
    </row>
    <row r="11" spans="1:10" x14ac:dyDescent="0.2">
      <c r="A11" s="21" t="s">
        <v>14</v>
      </c>
      <c r="B11" s="22" t="s">
        <v>138</v>
      </c>
      <c r="C11" s="73"/>
      <c r="D11" s="73"/>
      <c r="E11" s="179"/>
      <c r="F11" s="23"/>
      <c r="G11" s="80"/>
      <c r="H11" s="80"/>
      <c r="I11" s="80"/>
      <c r="J11" s="1268"/>
    </row>
    <row r="12" spans="1:10" x14ac:dyDescent="0.2">
      <c r="A12" s="25"/>
      <c r="B12" s="26" t="s">
        <v>137</v>
      </c>
      <c r="C12" s="180">
        <v>16947021</v>
      </c>
      <c r="D12" s="180">
        <v>17444446</v>
      </c>
      <c r="E12" s="180">
        <v>0</v>
      </c>
      <c r="F12" s="27">
        <v>0</v>
      </c>
      <c r="G12" s="1262">
        <v>23560</v>
      </c>
      <c r="H12" s="180">
        <v>30731</v>
      </c>
      <c r="I12" s="1262">
        <v>35088</v>
      </c>
      <c r="J12" s="1265">
        <f>I12/G12*100</f>
        <v>148.93039049235995</v>
      </c>
    </row>
    <row r="13" spans="1:10" x14ac:dyDescent="0.2">
      <c r="A13" s="28" t="s">
        <v>15</v>
      </c>
      <c r="B13" s="26" t="s">
        <v>139</v>
      </c>
      <c r="C13" s="180">
        <v>1162892</v>
      </c>
      <c r="D13" s="180">
        <v>1817698</v>
      </c>
      <c r="E13" s="180">
        <v>0</v>
      </c>
      <c r="F13" s="27">
        <v>0</v>
      </c>
      <c r="G13" s="1262">
        <v>5100</v>
      </c>
      <c r="H13" s="180">
        <v>3277</v>
      </c>
      <c r="I13" s="1262">
        <v>4540</v>
      </c>
      <c r="J13" s="1265">
        <f t="shared" ref="J13:J35" si="0">I13/G13*100</f>
        <v>89.019607843137251</v>
      </c>
    </row>
    <row r="14" spans="1:10" x14ac:dyDescent="0.2">
      <c r="A14" s="29" t="s">
        <v>16</v>
      </c>
      <c r="B14" s="30" t="s">
        <v>140</v>
      </c>
      <c r="C14" s="180">
        <v>1996615</v>
      </c>
      <c r="D14" s="180">
        <v>1988248</v>
      </c>
      <c r="E14" s="180">
        <v>0</v>
      </c>
      <c r="F14" s="27">
        <v>0</v>
      </c>
      <c r="G14" s="1263">
        <v>2692</v>
      </c>
      <c r="H14" s="181">
        <v>3663</v>
      </c>
      <c r="I14" s="1263">
        <v>4008</v>
      </c>
      <c r="J14" s="1265">
        <f t="shared" si="0"/>
        <v>148.88558692421992</v>
      </c>
    </row>
    <row r="15" spans="1:10" x14ac:dyDescent="0.2">
      <c r="A15" s="29" t="s">
        <v>41</v>
      </c>
      <c r="B15" s="30" t="s">
        <v>154</v>
      </c>
      <c r="C15" s="180">
        <v>625704</v>
      </c>
      <c r="D15" s="180">
        <v>590334</v>
      </c>
      <c r="E15" s="180">
        <v>0</v>
      </c>
      <c r="F15" s="27">
        <v>0</v>
      </c>
      <c r="G15" s="1263">
        <v>60</v>
      </c>
      <c r="H15" s="181">
        <v>35</v>
      </c>
      <c r="I15" s="1263">
        <v>100</v>
      </c>
      <c r="J15" s="1265">
        <f t="shared" si="0"/>
        <v>166.66666666666669</v>
      </c>
    </row>
    <row r="16" spans="1:10" x14ac:dyDescent="0.2">
      <c r="A16" s="29" t="s">
        <v>17</v>
      </c>
      <c r="B16" s="30" t="s">
        <v>141</v>
      </c>
      <c r="C16" s="180">
        <v>840236</v>
      </c>
      <c r="D16" s="180">
        <v>848014</v>
      </c>
      <c r="E16" s="180">
        <v>0</v>
      </c>
      <c r="F16" s="27">
        <v>0</v>
      </c>
      <c r="G16" s="1263">
        <v>1300</v>
      </c>
      <c r="H16" s="181">
        <v>1586</v>
      </c>
      <c r="I16" s="1263">
        <v>1684</v>
      </c>
      <c r="J16" s="1265">
        <f t="shared" si="0"/>
        <v>129.53846153846155</v>
      </c>
    </row>
    <row r="17" spans="1:10" ht="13.5" thickBot="1" x14ac:dyDescent="0.25">
      <c r="A17" s="29" t="s">
        <v>18</v>
      </c>
      <c r="B17" s="32" t="s">
        <v>242</v>
      </c>
      <c r="C17" s="331">
        <v>457678</v>
      </c>
      <c r="D17" s="331">
        <v>467490</v>
      </c>
      <c r="E17" s="331">
        <v>0</v>
      </c>
      <c r="F17" s="33">
        <v>0</v>
      </c>
      <c r="G17" s="1264">
        <v>720</v>
      </c>
      <c r="H17" s="182">
        <v>899</v>
      </c>
      <c r="I17" s="1264">
        <v>982</v>
      </c>
      <c r="J17" s="1266">
        <f t="shared" si="0"/>
        <v>136.38888888888889</v>
      </c>
    </row>
    <row r="18" spans="1:10" ht="13.5" thickBot="1" x14ac:dyDescent="0.25">
      <c r="A18" s="6" t="s">
        <v>19</v>
      </c>
      <c r="B18" s="34" t="s">
        <v>20</v>
      </c>
      <c r="C18" s="71">
        <f>SUM(C19:C31)</f>
        <v>3982505</v>
      </c>
      <c r="D18" s="71">
        <f>SUM(D19:D31)</f>
        <v>4076964</v>
      </c>
      <c r="E18" s="71">
        <v>0</v>
      </c>
      <c r="F18" s="376">
        <v>0</v>
      </c>
      <c r="G18" s="71">
        <f>SUM(G19:G31)</f>
        <v>12377</v>
      </c>
      <c r="H18" s="71">
        <f>SUM(H19:H31)</f>
        <v>10649</v>
      </c>
      <c r="I18" s="71">
        <f>SUM(I19:I31)</f>
        <v>9225</v>
      </c>
      <c r="J18" s="853">
        <v>0</v>
      </c>
    </row>
    <row r="19" spans="1:10" x14ac:dyDescent="0.2">
      <c r="A19" s="3" t="s">
        <v>42</v>
      </c>
      <c r="B19" s="367" t="s">
        <v>43</v>
      </c>
      <c r="C19" s="142">
        <v>686498</v>
      </c>
      <c r="D19" s="142">
        <v>566443</v>
      </c>
      <c r="E19" s="142">
        <v>0</v>
      </c>
      <c r="F19" s="969">
        <v>0</v>
      </c>
      <c r="G19" s="332">
        <v>0</v>
      </c>
      <c r="H19" s="332">
        <v>0</v>
      </c>
      <c r="I19" s="332">
        <v>0</v>
      </c>
      <c r="J19" s="1265">
        <v>0</v>
      </c>
    </row>
    <row r="20" spans="1:10" x14ac:dyDescent="0.2">
      <c r="A20" s="119" t="s">
        <v>440</v>
      </c>
      <c r="B20" s="1110" t="s">
        <v>47</v>
      </c>
      <c r="C20" s="330">
        <v>238</v>
      </c>
      <c r="D20" s="330">
        <v>41</v>
      </c>
      <c r="E20" s="330">
        <v>0</v>
      </c>
      <c r="F20" s="969">
        <v>0</v>
      </c>
      <c r="G20" s="1092">
        <v>0</v>
      </c>
      <c r="H20" s="1092">
        <v>0</v>
      </c>
      <c r="I20" s="1092">
        <v>0</v>
      </c>
      <c r="J20" s="1265">
        <v>0</v>
      </c>
    </row>
    <row r="21" spans="1:10" x14ac:dyDescent="0.2">
      <c r="A21" s="68" t="s">
        <v>21</v>
      </c>
      <c r="B21" s="366" t="s">
        <v>22</v>
      </c>
      <c r="C21" s="330">
        <v>59074</v>
      </c>
      <c r="D21" s="330">
        <v>52879</v>
      </c>
      <c r="E21" s="330">
        <v>0</v>
      </c>
      <c r="F21" s="969">
        <v>0</v>
      </c>
      <c r="G21" s="321">
        <v>0</v>
      </c>
      <c r="H21" s="321">
        <v>0</v>
      </c>
      <c r="I21" s="321">
        <v>0</v>
      </c>
      <c r="J21" s="1265">
        <v>0</v>
      </c>
    </row>
    <row r="22" spans="1:10" x14ac:dyDescent="0.2">
      <c r="A22" s="68" t="s">
        <v>23</v>
      </c>
      <c r="B22" s="366" t="s">
        <v>143</v>
      </c>
      <c r="C22" s="330">
        <v>154386</v>
      </c>
      <c r="D22" s="330">
        <v>552928</v>
      </c>
      <c r="E22" s="330">
        <v>0</v>
      </c>
      <c r="F22" s="969">
        <v>0</v>
      </c>
      <c r="G22" s="322">
        <v>0</v>
      </c>
      <c r="H22" s="322">
        <v>0</v>
      </c>
      <c r="I22" s="322">
        <v>0</v>
      </c>
      <c r="J22" s="1265">
        <v>0</v>
      </c>
    </row>
    <row r="23" spans="1:10" x14ac:dyDescent="0.2">
      <c r="A23" s="69" t="s">
        <v>24</v>
      </c>
      <c r="B23" s="368" t="s">
        <v>25</v>
      </c>
      <c r="C23" s="330">
        <v>527363</v>
      </c>
      <c r="D23" s="330">
        <v>669903</v>
      </c>
      <c r="E23" s="330">
        <v>0</v>
      </c>
      <c r="F23" s="969">
        <v>0</v>
      </c>
      <c r="G23" s="321">
        <v>3447</v>
      </c>
      <c r="H23" s="321">
        <v>4558</v>
      </c>
      <c r="I23" s="321">
        <v>2625</v>
      </c>
      <c r="J23" s="1265">
        <f t="shared" si="0"/>
        <v>76.153176675369878</v>
      </c>
    </row>
    <row r="24" spans="1:10" x14ac:dyDescent="0.2">
      <c r="A24" s="69" t="s">
        <v>26</v>
      </c>
      <c r="B24" s="369" t="s">
        <v>144</v>
      </c>
      <c r="C24" s="330">
        <v>984163</v>
      </c>
      <c r="D24" s="330">
        <v>938038</v>
      </c>
      <c r="E24" s="330">
        <v>0</v>
      </c>
      <c r="F24" s="969">
        <v>0</v>
      </c>
      <c r="G24" s="1275">
        <v>4000</v>
      </c>
      <c r="H24" s="1092">
        <v>2151</v>
      </c>
      <c r="I24" s="183">
        <v>3000</v>
      </c>
      <c r="J24" s="1265">
        <f t="shared" si="0"/>
        <v>75</v>
      </c>
    </row>
    <row r="25" spans="1:10" x14ac:dyDescent="0.2">
      <c r="A25" s="69" t="s">
        <v>27</v>
      </c>
      <c r="B25" s="65" t="s">
        <v>54</v>
      </c>
      <c r="C25" s="330">
        <v>641353</v>
      </c>
      <c r="D25" s="330">
        <v>853468</v>
      </c>
      <c r="E25" s="330">
        <v>0</v>
      </c>
      <c r="F25" s="969">
        <v>0</v>
      </c>
      <c r="G25" s="1275">
        <v>4000</v>
      </c>
      <c r="H25" s="1092">
        <v>3791</v>
      </c>
      <c r="I25" s="183">
        <v>3000</v>
      </c>
      <c r="J25" s="1265">
        <f t="shared" si="0"/>
        <v>75</v>
      </c>
    </row>
    <row r="26" spans="1:10" x14ac:dyDescent="0.2">
      <c r="A26" s="68" t="s">
        <v>29</v>
      </c>
      <c r="B26" s="366" t="s">
        <v>30</v>
      </c>
      <c r="C26" s="330">
        <v>155406</v>
      </c>
      <c r="D26" s="330">
        <v>370878</v>
      </c>
      <c r="E26" s="330">
        <v>0</v>
      </c>
      <c r="F26" s="969">
        <v>0</v>
      </c>
      <c r="G26" s="321">
        <v>0</v>
      </c>
      <c r="H26" s="321">
        <v>0</v>
      </c>
      <c r="I26" s="321"/>
      <c r="J26" s="1265">
        <v>0</v>
      </c>
    </row>
    <row r="27" spans="1:10" x14ac:dyDescent="0.2">
      <c r="A27" s="68" t="s">
        <v>31</v>
      </c>
      <c r="B27" s="366" t="s">
        <v>32</v>
      </c>
      <c r="C27" s="330">
        <v>26856</v>
      </c>
      <c r="D27" s="330">
        <v>28909</v>
      </c>
      <c r="E27" s="330">
        <v>0</v>
      </c>
      <c r="F27" s="969">
        <v>0</v>
      </c>
      <c r="G27" s="321">
        <v>500</v>
      </c>
      <c r="H27" s="321">
        <v>149</v>
      </c>
      <c r="I27" s="321">
        <v>250</v>
      </c>
      <c r="J27" s="1265">
        <f t="shared" si="0"/>
        <v>50</v>
      </c>
    </row>
    <row r="28" spans="1:10" x14ac:dyDescent="0.2">
      <c r="A28" s="68" t="s">
        <v>33</v>
      </c>
      <c r="B28" s="366" t="s">
        <v>34</v>
      </c>
      <c r="C28" s="330">
        <v>0</v>
      </c>
      <c r="D28" s="330">
        <v>3812</v>
      </c>
      <c r="E28" s="330">
        <v>0</v>
      </c>
      <c r="F28" s="969">
        <v>0</v>
      </c>
      <c r="G28" s="754">
        <v>250</v>
      </c>
      <c r="H28" s="754">
        <v>0</v>
      </c>
      <c r="I28" s="754"/>
      <c r="J28" s="1265">
        <v>0</v>
      </c>
    </row>
    <row r="29" spans="1:10" x14ac:dyDescent="0.2">
      <c r="A29" s="68" t="s">
        <v>35</v>
      </c>
      <c r="B29" s="366" t="s">
        <v>36</v>
      </c>
      <c r="C29" s="330">
        <v>38967</v>
      </c>
      <c r="D29" s="330">
        <v>39665</v>
      </c>
      <c r="E29" s="330">
        <v>0</v>
      </c>
      <c r="F29" s="969">
        <v>0</v>
      </c>
      <c r="G29" s="754">
        <v>0</v>
      </c>
      <c r="H29" s="754">
        <v>0</v>
      </c>
      <c r="I29" s="754">
        <v>350</v>
      </c>
      <c r="J29" s="1265">
        <v>0</v>
      </c>
    </row>
    <row r="30" spans="1:10" x14ac:dyDescent="0.2">
      <c r="A30" s="74" t="s">
        <v>38</v>
      </c>
      <c r="B30" s="41" t="s">
        <v>300</v>
      </c>
      <c r="C30" s="144">
        <v>708201</v>
      </c>
      <c r="D30" s="144"/>
      <c r="E30" s="144">
        <v>0</v>
      </c>
      <c r="F30" s="969">
        <v>0</v>
      </c>
      <c r="G30" s="855">
        <v>180</v>
      </c>
      <c r="H30" s="855">
        <v>0</v>
      </c>
      <c r="I30" s="855"/>
      <c r="J30" s="1265">
        <v>0</v>
      </c>
    </row>
    <row r="31" spans="1:10" ht="13.5" thickBot="1" x14ac:dyDescent="0.25">
      <c r="A31" s="74" t="s">
        <v>37</v>
      </c>
      <c r="B31" s="37" t="s">
        <v>395</v>
      </c>
      <c r="C31" s="786">
        <v>0</v>
      </c>
      <c r="D31" s="786"/>
      <c r="E31" s="786">
        <v>0</v>
      </c>
      <c r="F31" s="976">
        <v>0</v>
      </c>
      <c r="G31" s="855">
        <v>0</v>
      </c>
      <c r="H31" s="855">
        <v>0</v>
      </c>
      <c r="I31" s="855">
        <v>0</v>
      </c>
      <c r="J31" s="1265">
        <v>0</v>
      </c>
    </row>
    <row r="32" spans="1:10" ht="14.25" customHeight="1" thickBot="1" x14ac:dyDescent="0.25">
      <c r="A32" s="6" t="s">
        <v>280</v>
      </c>
      <c r="B32" s="34" t="s">
        <v>281</v>
      </c>
      <c r="C32" s="139">
        <f>C33+C34</f>
        <v>65434</v>
      </c>
      <c r="D32" s="139">
        <f>D33+D34</f>
        <v>64710</v>
      </c>
      <c r="E32" s="139">
        <v>0</v>
      </c>
      <c r="F32" s="376">
        <v>0</v>
      </c>
      <c r="G32" s="139">
        <f t="shared" ref="G32:H32" si="1">G34</f>
        <v>200</v>
      </c>
      <c r="H32" s="139">
        <f t="shared" si="1"/>
        <v>183</v>
      </c>
      <c r="I32" s="139">
        <f>SUM(I33:I34)</f>
        <v>200</v>
      </c>
      <c r="J32" s="1265">
        <f t="shared" si="0"/>
        <v>100</v>
      </c>
    </row>
    <row r="33" spans="1:14" ht="24.75" customHeight="1" thickBot="1" x14ac:dyDescent="0.25">
      <c r="A33" s="268" t="s">
        <v>443</v>
      </c>
      <c r="B33" s="1124" t="s">
        <v>289</v>
      </c>
      <c r="C33" s="445">
        <v>6844</v>
      </c>
      <c r="D33" s="445">
        <v>2977</v>
      </c>
      <c r="E33" s="139">
        <v>0</v>
      </c>
      <c r="F33" s="866">
        <v>0</v>
      </c>
      <c r="G33" s="445">
        <v>0</v>
      </c>
      <c r="H33" s="445">
        <v>0</v>
      </c>
      <c r="I33" s="445">
        <v>0</v>
      </c>
      <c r="J33" s="376">
        <v>0</v>
      </c>
    </row>
    <row r="34" spans="1:14" ht="24" customHeight="1" thickBot="1" x14ac:dyDescent="0.25">
      <c r="A34" s="166" t="s">
        <v>301</v>
      </c>
      <c r="B34" s="870" t="s">
        <v>283</v>
      </c>
      <c r="C34" s="157">
        <v>58590</v>
      </c>
      <c r="D34" s="157">
        <v>61733</v>
      </c>
      <c r="E34" s="157">
        <v>0</v>
      </c>
      <c r="F34" s="975">
        <v>0</v>
      </c>
      <c r="G34" s="869">
        <v>200</v>
      </c>
      <c r="H34" s="869">
        <v>183</v>
      </c>
      <c r="I34" s="869">
        <v>200</v>
      </c>
      <c r="J34" s="1265">
        <f t="shared" si="0"/>
        <v>100</v>
      </c>
    </row>
    <row r="35" spans="1:14" ht="13.5" thickBot="1" x14ac:dyDescent="0.25">
      <c r="A35" s="868" t="s">
        <v>44</v>
      </c>
      <c r="B35" s="867" t="s">
        <v>45</v>
      </c>
      <c r="C35" s="175">
        <v>211562</v>
      </c>
      <c r="D35" s="175">
        <v>171885</v>
      </c>
      <c r="E35" s="175">
        <v>0</v>
      </c>
      <c r="F35" s="866">
        <v>0</v>
      </c>
      <c r="G35" s="175">
        <v>15000</v>
      </c>
      <c r="H35" s="175">
        <v>2600</v>
      </c>
      <c r="I35" s="175">
        <v>15000</v>
      </c>
      <c r="J35" s="1265">
        <f t="shared" si="0"/>
        <v>100</v>
      </c>
    </row>
    <row r="36" spans="1:14" ht="13.5" thickBot="1" x14ac:dyDescent="0.25">
      <c r="A36" s="6" t="s">
        <v>39</v>
      </c>
      <c r="B36" s="34" t="s">
        <v>441</v>
      </c>
      <c r="C36" s="175">
        <v>6500</v>
      </c>
      <c r="D36" s="175">
        <v>7796</v>
      </c>
      <c r="E36" s="175">
        <v>0</v>
      </c>
      <c r="F36" s="866">
        <v>0</v>
      </c>
      <c r="G36" s="175">
        <v>0</v>
      </c>
      <c r="H36" s="175">
        <v>0</v>
      </c>
      <c r="I36" s="175">
        <v>0</v>
      </c>
      <c r="J36" s="853">
        <v>0</v>
      </c>
    </row>
    <row r="37" spans="1:14" ht="13.5" thickBot="1" x14ac:dyDescent="0.25">
      <c r="A37" s="6" t="s">
        <v>49</v>
      </c>
      <c r="B37" s="34" t="s">
        <v>470</v>
      </c>
      <c r="C37" s="71">
        <f>299601+20886</f>
        <v>320487</v>
      </c>
      <c r="D37" s="71">
        <v>300046</v>
      </c>
      <c r="E37" s="71">
        <v>0</v>
      </c>
      <c r="F37" s="866">
        <v>0</v>
      </c>
      <c r="G37" s="71">
        <v>0</v>
      </c>
      <c r="H37" s="71">
        <v>180</v>
      </c>
      <c r="I37" s="71">
        <v>180</v>
      </c>
      <c r="J37" s="376">
        <v>0</v>
      </c>
    </row>
    <row r="38" spans="1:14" ht="13.5" thickBot="1" x14ac:dyDescent="0.25">
      <c r="A38" s="72"/>
      <c r="B38" s="7" t="s">
        <v>116</v>
      </c>
      <c r="C38" s="331">
        <f>C35+C32+C18+C17+C16+C15+C14+C13+C12+C37+C36</f>
        <v>26616634</v>
      </c>
      <c r="D38" s="331">
        <f>D35+D32+D18+D17+D16+D15+D14+D13+D12+D36+D37</f>
        <v>27777631</v>
      </c>
      <c r="E38" s="331">
        <v>29113786</v>
      </c>
      <c r="F38" s="253">
        <f>E38/C38*100</f>
        <v>109.38192259772592</v>
      </c>
      <c r="G38" s="331">
        <f>G35+G32+G18+G17+G16+G15+G14+G13+G12+G36+G37</f>
        <v>61009</v>
      </c>
      <c r="H38" s="331">
        <f>H35+H32+H18+H17+H16+H15+H14+H13+H12+H36+H37</f>
        <v>53803</v>
      </c>
      <c r="I38" s="331">
        <f>I35+I32+I18+I17+I16+I15+I14+I13+I12+I36+I37</f>
        <v>71007</v>
      </c>
      <c r="J38" s="1265">
        <f t="shared" ref="J38:J39" si="2">I38/G38*100</f>
        <v>116.38774607025194</v>
      </c>
      <c r="K38" s="977"/>
    </row>
    <row r="39" spans="1:14" ht="13.5" thickBot="1" x14ac:dyDescent="0.25">
      <c r="A39" s="6"/>
      <c r="B39" s="34" t="s">
        <v>135</v>
      </c>
      <c r="C39" s="71">
        <v>139000</v>
      </c>
      <c r="D39" s="831">
        <v>317769</v>
      </c>
      <c r="E39" s="71">
        <v>0</v>
      </c>
      <c r="F39" s="253">
        <f>E39/C39*100</f>
        <v>0</v>
      </c>
      <c r="G39" s="71">
        <v>872593</v>
      </c>
      <c r="H39" s="71">
        <v>3230</v>
      </c>
      <c r="I39" s="71">
        <v>5454</v>
      </c>
      <c r="J39" s="1265">
        <f t="shared" si="2"/>
        <v>0.62503366403351845</v>
      </c>
    </row>
    <row r="40" spans="1:14" ht="13.5" thickBot="1" x14ac:dyDescent="0.25">
      <c r="A40" s="830"/>
      <c r="B40" s="871" t="s">
        <v>241</v>
      </c>
      <c r="C40" s="831">
        <v>60023</v>
      </c>
      <c r="D40" s="831">
        <v>86910</v>
      </c>
      <c r="E40" s="831">
        <v>39888</v>
      </c>
      <c r="F40" s="253">
        <f>E40/C40*100</f>
        <v>66.454525765123378</v>
      </c>
      <c r="G40" s="852">
        <v>0</v>
      </c>
      <c r="H40" s="73">
        <v>0</v>
      </c>
      <c r="I40" s="71">
        <v>0</v>
      </c>
      <c r="J40" s="872">
        <v>0</v>
      </c>
    </row>
    <row r="41" spans="1:14" x14ac:dyDescent="0.2">
      <c r="A41" s="468"/>
      <c r="B41" s="469"/>
      <c r="C41" s="851"/>
      <c r="D41" s="851"/>
      <c r="E41" s="522"/>
      <c r="F41" s="523"/>
      <c r="G41" s="524"/>
      <c r="H41" s="524"/>
      <c r="I41" s="572"/>
      <c r="J41" s="474"/>
      <c r="L41" s="390">
        <f>C42+G42</f>
        <v>27749259</v>
      </c>
    </row>
    <row r="42" spans="1:14" ht="15" x14ac:dyDescent="0.25">
      <c r="A42" s="475"/>
      <c r="B42" s="476" t="s">
        <v>117</v>
      </c>
      <c r="C42" s="480">
        <f>C12+C13+C14+C15+C16+C17+C18+C32+C35+C37+C39+C40+C36</f>
        <v>26815657</v>
      </c>
      <c r="D42" s="480">
        <f>D12+D13+D14+D15+D16+D17+D18+D32+D35+D37+D39+D40+D36</f>
        <v>28182310</v>
      </c>
      <c r="E42" s="480">
        <f>SUM(E38+E40)</f>
        <v>29153674</v>
      </c>
      <c r="F42" s="525">
        <f>E42/C42*100</f>
        <v>108.71885033434012</v>
      </c>
      <c r="G42" s="480">
        <f>G12+G13+G14+G15+G16+G17+G18+G32+G35+G37+G39+G40+G36</f>
        <v>933602</v>
      </c>
      <c r="H42" s="480">
        <f>H12+H13+H14+H15+H16+H17+H18+H32+H35+H37+H39+H40+H36</f>
        <v>57033</v>
      </c>
      <c r="I42" s="480">
        <f>I12+I13+I14+I15+I16+I17+I18+I32+I35+I37+I39+I40+I36</f>
        <v>76461</v>
      </c>
      <c r="J42" s="481">
        <f>I42/G42*100</f>
        <v>8.1898924809501263</v>
      </c>
      <c r="L42" s="390" t="e">
        <f>#REF!+#REF!</f>
        <v>#REF!</v>
      </c>
      <c r="M42" s="390"/>
      <c r="N42" s="390"/>
    </row>
    <row r="43" spans="1:14" ht="13.5" thickBot="1" x14ac:dyDescent="0.25">
      <c r="A43" s="482"/>
      <c r="B43" s="526"/>
      <c r="C43" s="530"/>
      <c r="D43" s="530"/>
      <c r="E43" s="528"/>
      <c r="F43" s="529"/>
      <c r="G43" s="530"/>
      <c r="H43" s="530"/>
      <c r="I43" s="527"/>
      <c r="J43" s="531"/>
      <c r="L43" s="390">
        <f>E42+I42</f>
        <v>29230135</v>
      </c>
    </row>
    <row r="44" spans="1:14" x14ac:dyDescent="0.2">
      <c r="A44" s="380"/>
      <c r="B44" s="309"/>
      <c r="C44" s="310"/>
      <c r="D44" s="310"/>
      <c r="E44" s="310"/>
      <c r="F44" s="311"/>
      <c r="G44" s="312"/>
      <c r="H44" s="312"/>
      <c r="I44" s="312"/>
      <c r="J44" s="310"/>
    </row>
    <row r="45" spans="1:14" ht="12" customHeight="1" x14ac:dyDescent="0.2">
      <c r="A45" s="1434"/>
      <c r="B45" s="1434"/>
      <c r="C45" s="1434"/>
      <c r="D45" s="1434"/>
      <c r="E45" s="1434"/>
      <c r="F45" s="1434"/>
      <c r="G45" s="1434"/>
      <c r="H45" s="1434"/>
      <c r="I45" s="1434"/>
      <c r="J45" s="1434"/>
    </row>
    <row r="46" spans="1:14" x14ac:dyDescent="0.2">
      <c r="A46" s="1434"/>
      <c r="B46" s="1434"/>
      <c r="C46" s="1434"/>
      <c r="D46" s="1434"/>
      <c r="E46" s="1434"/>
      <c r="F46" s="1434"/>
      <c r="G46" s="1434"/>
      <c r="H46" s="1434"/>
      <c r="I46" s="1434"/>
      <c r="J46" s="1434"/>
    </row>
    <row r="47" spans="1:14" x14ac:dyDescent="0.2">
      <c r="A47" s="1434"/>
      <c r="B47" s="1434"/>
      <c r="C47" s="1434"/>
      <c r="D47" s="1434"/>
      <c r="E47" s="1434"/>
      <c r="F47" s="1434"/>
      <c r="G47" s="1434"/>
      <c r="H47" s="1434"/>
      <c r="I47" s="1434"/>
      <c r="J47" s="1434"/>
    </row>
    <row r="48" spans="1:14" x14ac:dyDescent="0.2">
      <c r="A48" s="1435"/>
      <c r="B48" s="1435"/>
      <c r="C48" s="1435"/>
      <c r="D48" s="1435"/>
      <c r="E48" s="1435"/>
      <c r="F48" s="1435"/>
      <c r="G48" s="1435"/>
      <c r="H48" s="1435"/>
      <c r="I48" s="1435"/>
      <c r="J48" s="1435"/>
    </row>
    <row r="49" spans="1:10" x14ac:dyDescent="0.2">
      <c r="A49" s="1435"/>
      <c r="B49" s="1435"/>
      <c r="C49" s="1435"/>
      <c r="D49" s="1435"/>
      <c r="E49" s="1435"/>
      <c r="F49" s="1435"/>
      <c r="G49" s="1435"/>
      <c r="H49" s="1435"/>
      <c r="I49" s="1435"/>
      <c r="J49" s="1435"/>
    </row>
  </sheetData>
  <mergeCells count="11">
    <mergeCell ref="A46:J46"/>
    <mergeCell ref="A47:J47"/>
    <mergeCell ref="A48:J48"/>
    <mergeCell ref="A49:J49"/>
    <mergeCell ref="G1:J1"/>
    <mergeCell ref="A45:J45"/>
    <mergeCell ref="G2:J2"/>
    <mergeCell ref="A4:J4"/>
    <mergeCell ref="A5:F5"/>
    <mergeCell ref="C6:F6"/>
    <mergeCell ref="G6:J6"/>
  </mergeCells>
  <phoneticPr fontId="0" type="noConversion"/>
  <pageMargins left="0.59055118110236227" right="0.19685039370078741" top="0.59055118110236227" bottom="0" header="0.19685039370078741" footer="0"/>
  <pageSetup paperSize="9" scale="9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42"/>
  <sheetViews>
    <sheetView view="pageBreakPreview" topLeftCell="A4" zoomScaleNormal="100" zoomScaleSheetLayoutView="100" workbookViewId="0">
      <selection activeCell="G37" sqref="G37"/>
    </sheetView>
  </sheetViews>
  <sheetFormatPr defaultRowHeight="12.75" x14ac:dyDescent="0.2"/>
  <cols>
    <col min="1" max="1" width="4.85546875" customWidth="1"/>
    <col min="2" max="2" width="41.140625" customWidth="1"/>
    <col min="3" max="5" width="12" customWidth="1"/>
    <col min="6" max="6" width="7.85546875" customWidth="1"/>
    <col min="7" max="7" width="7.42578125" customWidth="1"/>
    <col min="9" max="9" width="10.140625" bestFit="1" customWidth="1"/>
  </cols>
  <sheetData>
    <row r="1" spans="1:7" x14ac:dyDescent="0.2">
      <c r="E1" s="1376" t="s">
        <v>126</v>
      </c>
      <c r="F1" s="1376"/>
      <c r="G1" s="1376"/>
    </row>
    <row r="2" spans="1:7" x14ac:dyDescent="0.2">
      <c r="A2" s="1405" t="s">
        <v>493</v>
      </c>
      <c r="B2" s="1405"/>
      <c r="C2" s="11"/>
      <c r="D2" s="11"/>
      <c r="E2" s="11"/>
      <c r="F2" s="11"/>
      <c r="G2" s="11"/>
    </row>
    <row r="3" spans="1:7" x14ac:dyDescent="0.2">
      <c r="A3" s="386"/>
      <c r="B3" s="386"/>
      <c r="C3" s="11"/>
      <c r="D3" s="11"/>
      <c r="E3" s="11"/>
      <c r="F3" s="11"/>
      <c r="G3" s="11"/>
    </row>
    <row r="4" spans="1:7" ht="15" x14ac:dyDescent="0.25">
      <c r="A4" s="1437" t="s">
        <v>83</v>
      </c>
      <c r="B4" s="1437"/>
      <c r="C4" s="1437"/>
      <c r="D4" s="1437"/>
      <c r="E4" s="1437"/>
      <c r="F4" s="1437"/>
      <c r="G4" s="1437"/>
    </row>
    <row r="5" spans="1:7" ht="15" x14ac:dyDescent="0.25">
      <c r="A5" s="1437" t="s">
        <v>82</v>
      </c>
      <c r="B5" s="1437"/>
      <c r="C5" s="1437"/>
      <c r="D5" s="1437"/>
      <c r="E5" s="1437"/>
      <c r="F5" s="1437"/>
      <c r="G5" s="1437"/>
    </row>
    <row r="6" spans="1:7" ht="15.75" thickBot="1" x14ac:dyDescent="0.3">
      <c r="A6" s="619"/>
      <c r="B6" s="619"/>
      <c r="C6" s="619"/>
      <c r="D6" s="1087"/>
      <c r="E6" s="619"/>
      <c r="F6" s="619"/>
      <c r="G6" s="619"/>
    </row>
    <row r="7" spans="1:7" x14ac:dyDescent="0.2">
      <c r="A7" s="239" t="s">
        <v>265</v>
      </c>
      <c r="B7" s="240"/>
      <c r="C7" s="241" t="s">
        <v>293</v>
      </c>
      <c r="D7" s="241" t="s">
        <v>438</v>
      </c>
      <c r="E7" s="241" t="s">
        <v>293</v>
      </c>
      <c r="F7" s="241"/>
      <c r="G7" s="241" t="s">
        <v>257</v>
      </c>
    </row>
    <row r="8" spans="1:7" x14ac:dyDescent="0.2">
      <c r="A8" s="16" t="s">
        <v>266</v>
      </c>
      <c r="B8" s="76" t="s">
        <v>2</v>
      </c>
      <c r="C8" s="76" t="s">
        <v>294</v>
      </c>
      <c r="D8" s="76" t="s">
        <v>434</v>
      </c>
      <c r="E8" s="76" t="s">
        <v>294</v>
      </c>
      <c r="F8" s="76" t="s">
        <v>9</v>
      </c>
      <c r="G8" s="76" t="s">
        <v>253</v>
      </c>
    </row>
    <row r="9" spans="1:7" ht="13.5" thickBot="1" x14ac:dyDescent="0.25">
      <c r="A9" s="242"/>
      <c r="B9" s="8"/>
      <c r="C9" s="243" t="s">
        <v>489</v>
      </c>
      <c r="D9" s="243" t="s">
        <v>489</v>
      </c>
      <c r="E9" s="243" t="s">
        <v>494</v>
      </c>
      <c r="F9" s="243" t="s">
        <v>437</v>
      </c>
      <c r="G9" s="243" t="s">
        <v>258</v>
      </c>
    </row>
    <row r="10" spans="1:7" ht="13.5" thickBot="1" x14ac:dyDescent="0.25">
      <c r="A10" s="980">
        <v>1</v>
      </c>
      <c r="B10" s="318">
        <v>2</v>
      </c>
      <c r="C10" s="318">
        <v>3</v>
      </c>
      <c r="D10" s="318">
        <v>4</v>
      </c>
      <c r="E10" s="653">
        <v>5</v>
      </c>
      <c r="F10" s="318">
        <v>6</v>
      </c>
      <c r="G10" s="318">
        <v>7</v>
      </c>
    </row>
    <row r="11" spans="1:7" ht="13.5" thickBot="1" x14ac:dyDescent="0.25">
      <c r="A11" s="1391" t="s">
        <v>64</v>
      </c>
      <c r="B11" s="1392"/>
      <c r="C11" s="1392"/>
      <c r="D11" s="1392"/>
      <c r="E11" s="1392"/>
      <c r="F11" s="1392"/>
      <c r="G11" s="1392"/>
    </row>
    <row r="12" spans="1:7" x14ac:dyDescent="0.2">
      <c r="A12" s="715">
        <v>311</v>
      </c>
      <c r="B12" s="385" t="s">
        <v>427</v>
      </c>
      <c r="C12" s="244">
        <f>6238720+20886</f>
        <v>6259606</v>
      </c>
      <c r="D12" s="244">
        <v>6114542</v>
      </c>
      <c r="E12" s="244">
        <v>0</v>
      </c>
      <c r="F12" s="978">
        <v>0</v>
      </c>
      <c r="G12" s="1333">
        <v>145.5</v>
      </c>
    </row>
    <row r="13" spans="1:7" x14ac:dyDescent="0.2">
      <c r="A13" s="782">
        <v>318</v>
      </c>
      <c r="B13" s="1134" t="s">
        <v>448</v>
      </c>
      <c r="C13" s="245">
        <v>57760</v>
      </c>
      <c r="D13" s="245">
        <v>60855</v>
      </c>
      <c r="E13" s="245">
        <v>0</v>
      </c>
      <c r="F13" s="402">
        <v>0</v>
      </c>
      <c r="G13" s="1334">
        <v>1</v>
      </c>
    </row>
    <row r="14" spans="1:7" ht="24" x14ac:dyDescent="0.2">
      <c r="A14" s="782">
        <v>322</v>
      </c>
      <c r="B14" s="1080" t="s">
        <v>431</v>
      </c>
      <c r="C14" s="245">
        <f>17106011+299601</f>
        <v>17405612</v>
      </c>
      <c r="D14" s="245">
        <f>18057025+300046</f>
        <v>18357071</v>
      </c>
      <c r="E14" s="245">
        <v>0</v>
      </c>
      <c r="F14" s="402">
        <v>0</v>
      </c>
      <c r="G14" s="1334">
        <v>392</v>
      </c>
    </row>
    <row r="15" spans="1:7" x14ac:dyDescent="0.2">
      <c r="A15" s="782">
        <v>326</v>
      </c>
      <c r="B15" s="1236" t="s">
        <v>480</v>
      </c>
      <c r="C15" s="245">
        <v>436934</v>
      </c>
      <c r="D15" s="245">
        <v>423875</v>
      </c>
      <c r="E15" s="245">
        <v>0</v>
      </c>
      <c r="F15" s="402">
        <v>0</v>
      </c>
      <c r="G15" s="1334">
        <v>5</v>
      </c>
    </row>
    <row r="16" spans="1:7" x14ac:dyDescent="0.2">
      <c r="A16" s="782">
        <v>332</v>
      </c>
      <c r="B16" s="918" t="s">
        <v>99</v>
      </c>
      <c r="C16" s="245">
        <v>1658798</v>
      </c>
      <c r="D16" s="245">
        <v>1631107</v>
      </c>
      <c r="E16" s="245">
        <v>0</v>
      </c>
      <c r="F16" s="402">
        <v>0</v>
      </c>
      <c r="G16" s="1335">
        <v>29.5</v>
      </c>
    </row>
    <row r="17" spans="1:9" x14ac:dyDescent="0.2">
      <c r="A17" s="782">
        <v>337</v>
      </c>
      <c r="B17" s="918" t="s">
        <v>432</v>
      </c>
      <c r="C17" s="246">
        <v>367434</v>
      </c>
      <c r="D17" s="246">
        <v>420576</v>
      </c>
      <c r="E17" s="246">
        <v>0</v>
      </c>
      <c r="F17" s="402">
        <v>0</v>
      </c>
      <c r="G17" s="1334">
        <v>10</v>
      </c>
    </row>
    <row r="18" spans="1:9" x14ac:dyDescent="0.2">
      <c r="A18" s="782">
        <v>338</v>
      </c>
      <c r="B18" s="1125" t="s">
        <v>444</v>
      </c>
      <c r="C18" s="285">
        <v>204107</v>
      </c>
      <c r="D18" s="285">
        <v>190592</v>
      </c>
      <c r="E18" s="285">
        <v>0</v>
      </c>
      <c r="F18" s="402">
        <v>0</v>
      </c>
      <c r="G18" s="1336">
        <v>2</v>
      </c>
    </row>
    <row r="19" spans="1:9" ht="13.5" thickBot="1" x14ac:dyDescent="0.25">
      <c r="A19" s="783">
        <v>389</v>
      </c>
      <c r="B19" s="919" t="s">
        <v>101</v>
      </c>
      <c r="C19" s="786">
        <v>226383</v>
      </c>
      <c r="D19" s="786">
        <v>579013</v>
      </c>
      <c r="E19" s="786">
        <v>0</v>
      </c>
      <c r="F19" s="402">
        <v>0</v>
      </c>
      <c r="G19" s="1337">
        <v>9.5</v>
      </c>
    </row>
    <row r="20" spans="1:9" ht="13.5" thickBot="1" x14ac:dyDescent="0.25">
      <c r="A20" s="138"/>
      <c r="B20" s="979" t="s">
        <v>116</v>
      </c>
      <c r="C20" s="139">
        <f>SUM(C12:C19)</f>
        <v>26616634</v>
      </c>
      <c r="D20" s="139">
        <f>SUM(D12:D19)</f>
        <v>27777631</v>
      </c>
      <c r="E20" s="139">
        <v>29113786</v>
      </c>
      <c r="F20" s="253">
        <f>E20/C20*100</f>
        <v>109.38192259772592</v>
      </c>
      <c r="G20" s="1338">
        <f>G16+G17+G19+G18+G12+G13+G14+G15</f>
        <v>594.5</v>
      </c>
    </row>
    <row r="21" spans="1:9" ht="13.5" thickBot="1" x14ac:dyDescent="0.25">
      <c r="A21" s="138"/>
      <c r="B21" s="438" t="s">
        <v>135</v>
      </c>
      <c r="C21" s="34">
        <f>30000+109000</f>
        <v>139000</v>
      </c>
      <c r="D21" s="34">
        <f>107983+200886+2420+4000+2480</f>
        <v>317769</v>
      </c>
      <c r="E21" s="248">
        <v>0</v>
      </c>
      <c r="F21" s="249">
        <v>0</v>
      </c>
      <c r="G21" s="1327">
        <v>0</v>
      </c>
    </row>
    <row r="22" spans="1:9" ht="13.5" thickBot="1" x14ac:dyDescent="0.25">
      <c r="A22" s="829"/>
      <c r="B22" s="985" t="s">
        <v>241</v>
      </c>
      <c r="C22" s="442">
        <v>60023</v>
      </c>
      <c r="D22" s="442">
        <v>86910</v>
      </c>
      <c r="E22" s="442">
        <v>39888</v>
      </c>
      <c r="F22" s="253">
        <f>E22/C22*100</f>
        <v>66.454525765123378</v>
      </c>
      <c r="G22" s="1327">
        <v>0</v>
      </c>
      <c r="I22" s="390"/>
    </row>
    <row r="23" spans="1:9" x14ac:dyDescent="0.2">
      <c r="A23" s="168"/>
      <c r="B23" s="250"/>
      <c r="C23" s="160"/>
      <c r="D23" s="1064"/>
      <c r="E23" s="160"/>
      <c r="F23" s="251"/>
      <c r="G23" s="1245"/>
    </row>
    <row r="24" spans="1:9" ht="13.5" thickBot="1" x14ac:dyDescent="0.25">
      <c r="A24" s="252"/>
      <c r="B24" s="427" t="s">
        <v>155</v>
      </c>
      <c r="C24" s="1065">
        <f>C20+C21+C22</f>
        <v>26815657</v>
      </c>
      <c r="D24" s="1065">
        <f>D20+D21+D22</f>
        <v>28182310</v>
      </c>
      <c r="E24" s="1065">
        <f>SUM(E20+E22)</f>
        <v>29153674</v>
      </c>
      <c r="F24" s="253">
        <f>E24/C24*100</f>
        <v>108.71885033434012</v>
      </c>
      <c r="G24" s="1324">
        <f>G20</f>
        <v>594.5</v>
      </c>
    </row>
    <row r="25" spans="1:9" ht="13.5" thickBot="1" x14ac:dyDescent="0.25">
      <c r="A25" s="1438" t="s">
        <v>84</v>
      </c>
      <c r="B25" s="1439"/>
      <c r="C25" s="1439"/>
      <c r="D25" s="1439"/>
      <c r="E25" s="1439"/>
      <c r="F25" s="1439"/>
      <c r="G25" s="1439"/>
    </row>
    <row r="26" spans="1:9" ht="13.5" thickBot="1" x14ac:dyDescent="0.25">
      <c r="A26" s="715">
        <v>311</v>
      </c>
      <c r="B26" s="173" t="s">
        <v>427</v>
      </c>
      <c r="C26" s="142">
        <v>0</v>
      </c>
      <c r="D26" s="142">
        <v>0</v>
      </c>
      <c r="E26" s="142">
        <v>0</v>
      </c>
      <c r="F26" s="401">
        <v>0</v>
      </c>
      <c r="G26" s="1339">
        <v>0</v>
      </c>
    </row>
    <row r="27" spans="1:9" ht="24.75" thickBot="1" x14ac:dyDescent="0.25">
      <c r="A27" s="746">
        <v>322</v>
      </c>
      <c r="B27" s="1080" t="s">
        <v>431</v>
      </c>
      <c r="C27" s="330">
        <v>0</v>
      </c>
      <c r="D27" s="330">
        <v>3750</v>
      </c>
      <c r="E27" s="330">
        <v>0</v>
      </c>
      <c r="F27" s="401">
        <v>0</v>
      </c>
      <c r="G27" s="1325">
        <v>0</v>
      </c>
    </row>
    <row r="28" spans="1:9" x14ac:dyDescent="0.2">
      <c r="A28" s="782">
        <v>332</v>
      </c>
      <c r="B28" s="1236" t="s">
        <v>486</v>
      </c>
      <c r="C28" s="330"/>
      <c r="D28" s="330"/>
      <c r="E28" s="330">
        <v>0</v>
      </c>
      <c r="F28" s="401">
        <v>0</v>
      </c>
      <c r="G28" s="1325">
        <v>0</v>
      </c>
    </row>
    <row r="29" spans="1:9" x14ac:dyDescent="0.2">
      <c r="A29" s="782">
        <v>337</v>
      </c>
      <c r="B29" s="918" t="s">
        <v>432</v>
      </c>
      <c r="C29" s="144">
        <v>46009</v>
      </c>
      <c r="D29" s="144">
        <v>47453</v>
      </c>
      <c r="E29" s="144">
        <v>56007</v>
      </c>
      <c r="F29" s="402">
        <v>0</v>
      </c>
      <c r="G29" s="1335">
        <v>1.5</v>
      </c>
    </row>
    <row r="30" spans="1:9" ht="24" x14ac:dyDescent="0.2">
      <c r="A30" s="822">
        <v>388</v>
      </c>
      <c r="B30" s="821" t="s">
        <v>290</v>
      </c>
      <c r="C30" s="954">
        <v>0</v>
      </c>
      <c r="D30" s="954">
        <v>0</v>
      </c>
      <c r="E30" s="370">
        <v>0</v>
      </c>
      <c r="F30" s="402">
        <v>0</v>
      </c>
      <c r="G30" s="1340">
        <v>0</v>
      </c>
    </row>
    <row r="31" spans="1:9" ht="13.5" thickBot="1" x14ac:dyDescent="0.25">
      <c r="A31" s="783">
        <v>389</v>
      </c>
      <c r="B31" s="5" t="s">
        <v>101</v>
      </c>
      <c r="C31" s="379">
        <v>15000</v>
      </c>
      <c r="D31" s="379">
        <v>2600</v>
      </c>
      <c r="E31" s="379">
        <v>15000</v>
      </c>
      <c r="F31" s="402">
        <v>0</v>
      </c>
      <c r="G31" s="1341">
        <v>0</v>
      </c>
    </row>
    <row r="32" spans="1:9" ht="13.5" thickBot="1" x14ac:dyDescent="0.25">
      <c r="A32" s="150"/>
      <c r="B32" s="138" t="s">
        <v>116</v>
      </c>
      <c r="C32" s="139">
        <f>SUM(C26:C31)</f>
        <v>61009</v>
      </c>
      <c r="D32" s="139">
        <f>SUM(D26:D31)</f>
        <v>53803</v>
      </c>
      <c r="E32" s="139">
        <f>SUM(E26:E31)</f>
        <v>71007</v>
      </c>
      <c r="F32" s="253">
        <f>E32/C32*100</f>
        <v>116.38774607025194</v>
      </c>
      <c r="G32" s="1327">
        <v>0</v>
      </c>
    </row>
    <row r="33" spans="1:7" ht="13.5" thickBot="1" x14ac:dyDescent="0.25">
      <c r="A33" s="156"/>
      <c r="B33" s="431" t="s">
        <v>135</v>
      </c>
      <c r="C33" s="647">
        <v>872593</v>
      </c>
      <c r="D33" s="647">
        <f>3230</f>
        <v>3230</v>
      </c>
      <c r="E33" s="647">
        <v>5454</v>
      </c>
      <c r="F33" s="253">
        <f>E33/C33*100</f>
        <v>0.62503366403351845</v>
      </c>
      <c r="G33" s="1327">
        <v>0</v>
      </c>
    </row>
    <row r="34" spans="1:7" x14ac:dyDescent="0.2">
      <c r="A34" s="156"/>
      <c r="B34" s="250"/>
      <c r="C34" s="160"/>
      <c r="D34" s="1064"/>
      <c r="E34" s="160"/>
      <c r="F34" s="251"/>
      <c r="G34" s="1245"/>
    </row>
    <row r="35" spans="1:7" ht="13.5" thickBot="1" x14ac:dyDescent="0.25">
      <c r="A35" s="150"/>
      <c r="B35" s="397" t="s">
        <v>149</v>
      </c>
      <c r="C35" s="255">
        <f>C32+C33</f>
        <v>933602</v>
      </c>
      <c r="D35" s="255">
        <f>D32+D33</f>
        <v>57033</v>
      </c>
      <c r="E35" s="255">
        <f>E32+E33</f>
        <v>76461</v>
      </c>
      <c r="F35" s="253">
        <f>E35/C35*100</f>
        <v>8.1898924809501263</v>
      </c>
      <c r="G35" s="1324">
        <v>1.5</v>
      </c>
    </row>
    <row r="36" spans="1:7" ht="15" x14ac:dyDescent="0.25">
      <c r="A36" s="532"/>
      <c r="B36" s="476"/>
      <c r="C36" s="533"/>
      <c r="D36" s="533"/>
      <c r="E36" s="478"/>
      <c r="F36" s="534"/>
      <c r="G36" s="1295"/>
    </row>
    <row r="37" spans="1:7" ht="15" x14ac:dyDescent="0.25">
      <c r="A37" s="532"/>
      <c r="B37" s="476" t="s">
        <v>125</v>
      </c>
      <c r="C37" s="533">
        <f>C24+C35</f>
        <v>27749259</v>
      </c>
      <c r="D37" s="533">
        <f>D24+D35</f>
        <v>28239343</v>
      </c>
      <c r="E37" s="478">
        <f>E24+E35</f>
        <v>29230135</v>
      </c>
      <c r="F37" s="535">
        <f>E37/C37*100</f>
        <v>105.33663259260364</v>
      </c>
      <c r="G37" s="1342">
        <f>G24+G35</f>
        <v>596</v>
      </c>
    </row>
    <row r="38" spans="1:7" ht="15.75" thickBot="1" x14ac:dyDescent="0.3">
      <c r="A38" s="466"/>
      <c r="B38" s="536"/>
      <c r="C38" s="537"/>
      <c r="D38" s="537"/>
      <c r="E38" s="452"/>
      <c r="F38" s="538"/>
      <c r="G38" s="1296"/>
    </row>
    <row r="39" spans="1:7" x14ac:dyDescent="0.2">
      <c r="B39" s="81"/>
      <c r="C39" s="1436"/>
      <c r="D39" s="1436"/>
      <c r="E39" s="1436"/>
    </row>
    <row r="40" spans="1:7" x14ac:dyDescent="0.2">
      <c r="B40" s="81"/>
      <c r="C40" s="81"/>
      <c r="D40" s="1086"/>
      <c r="E40" s="81"/>
    </row>
    <row r="41" spans="1:7" x14ac:dyDescent="0.2">
      <c r="F41" s="81"/>
      <c r="G41" s="81"/>
    </row>
    <row r="42" spans="1:7" hidden="1" x14ac:dyDescent="0.2"/>
  </sheetData>
  <mergeCells count="7">
    <mergeCell ref="E1:G1"/>
    <mergeCell ref="C39:E39"/>
    <mergeCell ref="A2:B2"/>
    <mergeCell ref="A11:G11"/>
    <mergeCell ref="A4:G4"/>
    <mergeCell ref="A5:G5"/>
    <mergeCell ref="A25:G25"/>
  </mergeCells>
  <phoneticPr fontId="17" type="noConversion"/>
  <pageMargins left="0.78740157480314965" right="0.15748031496062992" top="0.59055118110236227" bottom="0" header="0" footer="0"/>
  <pageSetup paperSize="9" scale="95" orientation="portrait" r:id="rId1"/>
  <headerFooter alignWithMargins="0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view="pageBreakPreview" zoomScaleNormal="100" zoomScaleSheetLayoutView="100" workbookViewId="0">
      <selection activeCell="I21" sqref="I21"/>
    </sheetView>
  </sheetViews>
  <sheetFormatPr defaultRowHeight="12.75" x14ac:dyDescent="0.2"/>
  <cols>
    <col min="1" max="1" width="6.7109375" customWidth="1"/>
    <col min="2" max="2" width="52.28515625" customWidth="1"/>
    <col min="3" max="5" width="11.85546875" customWidth="1"/>
    <col min="6" max="6" width="7.85546875" customWidth="1"/>
    <col min="7" max="9" width="11.85546875" customWidth="1"/>
    <col min="10" max="10" width="8.140625" customWidth="1"/>
    <col min="11" max="11" width="10.140625" customWidth="1"/>
    <col min="12" max="13" width="10.28515625" customWidth="1"/>
    <col min="14" max="14" width="10.7109375" customWidth="1"/>
    <col min="16" max="16" width="5.140625" customWidth="1"/>
    <col min="17" max="17" width="31.28515625" customWidth="1"/>
    <col min="18" max="18" width="10.28515625" customWidth="1"/>
    <col min="19" max="19" width="10.140625" customWidth="1"/>
    <col min="20" max="20" width="11" customWidth="1"/>
    <col min="21" max="22" width="10.5703125" customWidth="1"/>
  </cols>
  <sheetData>
    <row r="1" spans="1:10" x14ac:dyDescent="0.2">
      <c r="A1" s="87"/>
      <c r="B1" s="87"/>
      <c r="C1" s="87"/>
      <c r="D1" s="87"/>
      <c r="E1" s="87"/>
      <c r="F1" s="87"/>
      <c r="G1" s="1440" t="s">
        <v>428</v>
      </c>
      <c r="H1" s="1440"/>
      <c r="I1" s="1440"/>
      <c r="J1" s="1440"/>
    </row>
    <row r="2" spans="1:10" x14ac:dyDescent="0.2">
      <c r="A2" s="1405" t="s">
        <v>488</v>
      </c>
      <c r="B2" s="1424"/>
      <c r="C2" s="88"/>
      <c r="D2" s="88"/>
      <c r="E2" s="88"/>
      <c r="F2" s="88"/>
      <c r="G2" s="1440"/>
      <c r="H2" s="1440"/>
      <c r="I2" s="1440"/>
      <c r="J2" s="1440"/>
    </row>
    <row r="3" spans="1:10" x14ac:dyDescent="0.2">
      <c r="A3" s="218"/>
      <c r="B3" s="218"/>
      <c r="C3" s="88"/>
      <c r="D3" s="88"/>
      <c r="E3" s="88"/>
      <c r="F3" s="88"/>
      <c r="G3" s="184"/>
      <c r="H3" s="1088"/>
      <c r="I3" s="184"/>
      <c r="J3" s="184"/>
    </row>
    <row r="4" spans="1:10" x14ac:dyDescent="0.2">
      <c r="A4" s="1440" t="s">
        <v>79</v>
      </c>
      <c r="B4" s="1440"/>
      <c r="C4" s="1440"/>
      <c r="D4" s="1440"/>
      <c r="E4" s="1440"/>
      <c r="F4" s="1440"/>
      <c r="G4" s="1440"/>
      <c r="H4" s="1440"/>
      <c r="I4" s="1440"/>
      <c r="J4" s="1440"/>
    </row>
    <row r="5" spans="1:10" ht="13.5" thickBot="1" x14ac:dyDescent="0.25">
      <c r="A5" s="1441"/>
      <c r="B5" s="1441"/>
      <c r="C5" s="1441"/>
      <c r="D5" s="1441"/>
      <c r="E5" s="1441"/>
      <c r="F5" s="1441"/>
      <c r="G5" s="87"/>
      <c r="H5" s="87"/>
      <c r="I5" s="87"/>
      <c r="J5" s="87"/>
    </row>
    <row r="6" spans="1:10" ht="13.5" thickBot="1" x14ac:dyDescent="0.25">
      <c r="A6" s="83"/>
      <c r="B6" s="89"/>
      <c r="C6" s="1394" t="s">
        <v>12</v>
      </c>
      <c r="D6" s="1395"/>
      <c r="E6" s="1395"/>
      <c r="F6" s="1395"/>
      <c r="G6" s="1394" t="s">
        <v>13</v>
      </c>
      <c r="H6" s="1395"/>
      <c r="I6" s="1395"/>
      <c r="J6" s="1396"/>
    </row>
    <row r="7" spans="1:10" x14ac:dyDescent="0.2">
      <c r="A7" s="84"/>
      <c r="B7" s="90"/>
      <c r="C7" s="241" t="s">
        <v>293</v>
      </c>
      <c r="D7" s="241" t="s">
        <v>438</v>
      </c>
      <c r="E7" s="241" t="s">
        <v>293</v>
      </c>
      <c r="F7" s="188"/>
      <c r="G7" s="241" t="s">
        <v>293</v>
      </c>
      <c r="H7" s="241" t="s">
        <v>438</v>
      </c>
      <c r="I7" s="241" t="s">
        <v>293</v>
      </c>
      <c r="J7" s="188"/>
    </row>
    <row r="8" spans="1:10" x14ac:dyDescent="0.2">
      <c r="A8" s="84" t="s">
        <v>1</v>
      </c>
      <c r="B8" s="92" t="s">
        <v>2</v>
      </c>
      <c r="C8" s="76" t="s">
        <v>294</v>
      </c>
      <c r="D8" s="76" t="s">
        <v>434</v>
      </c>
      <c r="E8" s="76" t="s">
        <v>294</v>
      </c>
      <c r="F8" s="189" t="s">
        <v>9</v>
      </c>
      <c r="G8" s="76" t="s">
        <v>294</v>
      </c>
      <c r="H8" s="76" t="s">
        <v>434</v>
      </c>
      <c r="I8" s="76" t="s">
        <v>294</v>
      </c>
      <c r="J8" s="189" t="s">
        <v>9</v>
      </c>
    </row>
    <row r="9" spans="1:10" ht="13.5" thickBot="1" x14ac:dyDescent="0.25">
      <c r="A9" s="85"/>
      <c r="B9" s="94"/>
      <c r="C9" s="243" t="s">
        <v>489</v>
      </c>
      <c r="D9" s="243" t="s">
        <v>489</v>
      </c>
      <c r="E9" s="243" t="s">
        <v>494</v>
      </c>
      <c r="F9" s="862" t="s">
        <v>437</v>
      </c>
      <c r="G9" s="243" t="s">
        <v>489</v>
      </c>
      <c r="H9" s="243" t="s">
        <v>489</v>
      </c>
      <c r="I9" s="243" t="s">
        <v>494</v>
      </c>
      <c r="J9" s="862" t="s">
        <v>439</v>
      </c>
    </row>
    <row r="10" spans="1:10" ht="13.5" thickBot="1" x14ac:dyDescent="0.25">
      <c r="A10" s="742">
        <v>1</v>
      </c>
      <c r="B10" s="96">
        <v>2</v>
      </c>
      <c r="C10" s="205">
        <v>3</v>
      </c>
      <c r="D10" s="205">
        <v>4</v>
      </c>
      <c r="E10" s="96">
        <v>5</v>
      </c>
      <c r="F10" s="191">
        <v>6</v>
      </c>
      <c r="G10" s="316">
        <v>7</v>
      </c>
      <c r="H10" s="316">
        <v>8</v>
      </c>
      <c r="I10" s="97">
        <v>9</v>
      </c>
      <c r="J10" s="206">
        <v>10</v>
      </c>
    </row>
    <row r="11" spans="1:10" x14ac:dyDescent="0.2">
      <c r="A11" s="99" t="s">
        <v>14</v>
      </c>
      <c r="B11" s="22" t="s">
        <v>138</v>
      </c>
      <c r="C11" s="100"/>
      <c r="D11" s="227"/>
      <c r="E11" s="227"/>
      <c r="F11" s="100"/>
      <c r="G11" s="102"/>
      <c r="H11" s="102"/>
      <c r="I11" s="100"/>
      <c r="J11" s="291"/>
    </row>
    <row r="12" spans="1:10" x14ac:dyDescent="0.2">
      <c r="A12" s="103"/>
      <c r="B12" s="26" t="s">
        <v>137</v>
      </c>
      <c r="C12" s="423">
        <v>2381688</v>
      </c>
      <c r="D12" s="423">
        <v>1886494</v>
      </c>
      <c r="E12" s="423">
        <v>2427994</v>
      </c>
      <c r="F12" s="393">
        <f t="shared" ref="F12:F18" si="0">AVERAGE(E12/C12*100)</f>
        <v>101.94425130411709</v>
      </c>
      <c r="G12" s="856">
        <v>0</v>
      </c>
      <c r="H12" s="856">
        <v>0</v>
      </c>
      <c r="I12" s="104">
        <v>0</v>
      </c>
      <c r="J12" s="105">
        <v>0</v>
      </c>
    </row>
    <row r="13" spans="1:10" x14ac:dyDescent="0.2">
      <c r="A13" s="106" t="s">
        <v>15</v>
      </c>
      <c r="B13" s="26" t="s">
        <v>139</v>
      </c>
      <c r="C13" s="423">
        <v>224300</v>
      </c>
      <c r="D13" s="423">
        <v>108423</v>
      </c>
      <c r="E13" s="423">
        <v>344428</v>
      </c>
      <c r="F13" s="425">
        <f t="shared" si="0"/>
        <v>153.55684351315202</v>
      </c>
      <c r="G13" s="856">
        <v>0</v>
      </c>
      <c r="H13" s="856">
        <v>0</v>
      </c>
      <c r="I13" s="104">
        <v>0</v>
      </c>
      <c r="J13" s="105">
        <v>0</v>
      </c>
    </row>
    <row r="14" spans="1:10" x14ac:dyDescent="0.2">
      <c r="A14" s="107" t="s">
        <v>16</v>
      </c>
      <c r="B14" s="30" t="s">
        <v>140</v>
      </c>
      <c r="C14" s="422">
        <v>355105</v>
      </c>
      <c r="D14" s="422">
        <v>228361</v>
      </c>
      <c r="E14" s="422">
        <v>326000</v>
      </c>
      <c r="F14" s="426">
        <f t="shared" si="0"/>
        <v>91.803832669210522</v>
      </c>
      <c r="G14" s="857">
        <v>0</v>
      </c>
      <c r="H14" s="857">
        <v>0</v>
      </c>
      <c r="I14" s="108">
        <v>0</v>
      </c>
      <c r="J14" s="105">
        <v>0</v>
      </c>
    </row>
    <row r="15" spans="1:10" x14ac:dyDescent="0.2">
      <c r="A15" s="29" t="s">
        <v>41</v>
      </c>
      <c r="B15" s="30" t="s">
        <v>154</v>
      </c>
      <c r="C15" s="343">
        <v>12000</v>
      </c>
      <c r="D15" s="343">
        <v>2897</v>
      </c>
      <c r="E15" s="343">
        <v>6000</v>
      </c>
      <c r="F15" s="859">
        <f t="shared" si="0"/>
        <v>50</v>
      </c>
      <c r="G15" s="857">
        <v>0</v>
      </c>
      <c r="H15" s="857">
        <v>0</v>
      </c>
      <c r="I15" s="108">
        <v>0</v>
      </c>
      <c r="J15" s="105">
        <v>0</v>
      </c>
    </row>
    <row r="16" spans="1:10" x14ac:dyDescent="0.2">
      <c r="A16" s="107" t="s">
        <v>17</v>
      </c>
      <c r="B16" s="30" t="s">
        <v>141</v>
      </c>
      <c r="C16" s="422">
        <v>131147</v>
      </c>
      <c r="D16" s="422">
        <v>95605</v>
      </c>
      <c r="E16" s="422">
        <v>115100</v>
      </c>
      <c r="F16" s="393">
        <f t="shared" si="0"/>
        <v>87.76411202696211</v>
      </c>
      <c r="G16" s="857">
        <v>0</v>
      </c>
      <c r="H16" s="857">
        <v>0</v>
      </c>
      <c r="I16" s="108">
        <v>0</v>
      </c>
      <c r="J16" s="105">
        <v>0</v>
      </c>
    </row>
    <row r="17" spans="1:10" ht="13.5" thickBot="1" x14ac:dyDescent="0.25">
      <c r="A17" s="107" t="s">
        <v>18</v>
      </c>
      <c r="B17" s="32" t="s">
        <v>242</v>
      </c>
      <c r="C17" s="424">
        <v>80700</v>
      </c>
      <c r="D17" s="424">
        <v>45848</v>
      </c>
      <c r="E17" s="424">
        <v>67453</v>
      </c>
      <c r="F17" s="394">
        <f t="shared" si="0"/>
        <v>83.58488228004957</v>
      </c>
      <c r="G17" s="858">
        <v>0</v>
      </c>
      <c r="H17" s="1111">
        <v>0</v>
      </c>
      <c r="I17" s="359">
        <v>0</v>
      </c>
      <c r="J17" s="105">
        <v>0</v>
      </c>
    </row>
    <row r="18" spans="1:10" ht="13.5" thickBot="1" x14ac:dyDescent="0.25">
      <c r="A18" s="111" t="s">
        <v>19</v>
      </c>
      <c r="B18" s="112" t="s">
        <v>20</v>
      </c>
      <c r="C18" s="207">
        <f>SUM(C19:C29)</f>
        <v>666793</v>
      </c>
      <c r="D18" s="207">
        <f>D19+D20+D21+D22+D23+D24+D25+D26+D28+D31</f>
        <v>323023</v>
      </c>
      <c r="E18" s="207">
        <f>E19+E20+E21+E22+E23+E24+E25+E26+E28+E31+E27</f>
        <v>973559</v>
      </c>
      <c r="F18" s="292">
        <f t="shared" si="0"/>
        <v>146.0061818285435</v>
      </c>
      <c r="G18" s="113">
        <f>G19+G20+G21+G22+G23+G24+G26+G28+G31+G25+G29</f>
        <v>232000</v>
      </c>
      <c r="H18" s="113">
        <f>SUM(H19:H29)</f>
        <v>106935</v>
      </c>
      <c r="I18" s="113">
        <f>I19+I20+I21+I22+I23+I24+I26+I28+I31+I25+I29</f>
        <v>174700</v>
      </c>
      <c r="J18" s="292">
        <f t="shared" ref="J18:J26" si="1">AVERAGE(I18/G18*100)</f>
        <v>75.301724137931032</v>
      </c>
    </row>
    <row r="19" spans="1:10" x14ac:dyDescent="0.2">
      <c r="A19" s="197" t="s">
        <v>42</v>
      </c>
      <c r="B19" s="198" t="s">
        <v>43</v>
      </c>
      <c r="C19" s="286">
        <v>115700</v>
      </c>
      <c r="D19" s="286">
        <v>65083</v>
      </c>
      <c r="E19" s="286">
        <v>115200</v>
      </c>
      <c r="F19" s="118">
        <v>0</v>
      </c>
      <c r="G19" s="117">
        <v>107400</v>
      </c>
      <c r="H19" s="117">
        <v>61235</v>
      </c>
      <c r="I19" s="117">
        <v>90000</v>
      </c>
      <c r="J19" s="118">
        <f t="shared" si="1"/>
        <v>83.798882681564251</v>
      </c>
    </row>
    <row r="20" spans="1:10" x14ac:dyDescent="0.2">
      <c r="A20" s="208" t="s">
        <v>46</v>
      </c>
      <c r="B20" s="123" t="s">
        <v>47</v>
      </c>
      <c r="C20" s="287">
        <v>14000</v>
      </c>
      <c r="D20" s="287">
        <v>9329</v>
      </c>
      <c r="E20" s="287">
        <v>14000</v>
      </c>
      <c r="F20" s="122">
        <f>AVERAGE(E20/C20*100)</f>
        <v>100</v>
      </c>
      <c r="G20" s="121">
        <v>500</v>
      </c>
      <c r="H20" s="121">
        <v>378</v>
      </c>
      <c r="I20" s="121">
        <v>500</v>
      </c>
      <c r="J20" s="199">
        <f t="shared" si="1"/>
        <v>100</v>
      </c>
    </row>
    <row r="21" spans="1:10" x14ac:dyDescent="0.2">
      <c r="A21" s="115" t="s">
        <v>21</v>
      </c>
      <c r="B21" s="116" t="s">
        <v>22</v>
      </c>
      <c r="C21" s="278">
        <v>0</v>
      </c>
      <c r="D21" s="278">
        <v>0</v>
      </c>
      <c r="E21" s="278"/>
      <c r="F21" s="122">
        <v>0</v>
      </c>
      <c r="G21" s="124">
        <v>0</v>
      </c>
      <c r="H21" s="124">
        <v>0</v>
      </c>
      <c r="I21" s="124">
        <v>0</v>
      </c>
      <c r="J21" s="199">
        <v>0</v>
      </c>
    </row>
    <row r="22" spans="1:10" x14ac:dyDescent="0.2">
      <c r="A22" s="119" t="s">
        <v>24</v>
      </c>
      <c r="B22" s="120" t="s">
        <v>25</v>
      </c>
      <c r="C22" s="287">
        <v>133754</v>
      </c>
      <c r="D22" s="287">
        <v>83147</v>
      </c>
      <c r="E22" s="287">
        <v>112386</v>
      </c>
      <c r="F22" s="122">
        <f>AVERAGE(E22/C22*100)</f>
        <v>84.024403008508159</v>
      </c>
      <c r="G22" s="124">
        <v>15000</v>
      </c>
      <c r="H22" s="124">
        <v>7639</v>
      </c>
      <c r="I22" s="124">
        <v>10000</v>
      </c>
      <c r="J22" s="199">
        <f t="shared" si="1"/>
        <v>66.666666666666657</v>
      </c>
    </row>
    <row r="23" spans="1:10" x14ac:dyDescent="0.2">
      <c r="A23" s="119" t="s">
        <v>26</v>
      </c>
      <c r="B23" s="123" t="s">
        <v>144</v>
      </c>
      <c r="C23" s="287">
        <v>171100</v>
      </c>
      <c r="D23" s="287">
        <v>79481</v>
      </c>
      <c r="E23" s="287">
        <v>126274</v>
      </c>
      <c r="F23" s="199">
        <v>0</v>
      </c>
      <c r="G23" s="121">
        <v>86000</v>
      </c>
      <c r="H23" s="121">
        <v>29433</v>
      </c>
      <c r="I23" s="121">
        <v>50000</v>
      </c>
      <c r="J23" s="199">
        <f t="shared" si="1"/>
        <v>58.139534883720934</v>
      </c>
    </row>
    <row r="24" spans="1:10" x14ac:dyDescent="0.2">
      <c r="A24" s="119" t="s">
        <v>27</v>
      </c>
      <c r="B24" s="123" t="s">
        <v>54</v>
      </c>
      <c r="C24" s="287">
        <v>136800</v>
      </c>
      <c r="D24" s="287">
        <v>62424</v>
      </c>
      <c r="E24" s="287">
        <v>85200</v>
      </c>
      <c r="F24" s="122">
        <f>AVERAGE(E24/C24*100)</f>
        <v>62.280701754385973</v>
      </c>
      <c r="G24" s="121">
        <v>7000</v>
      </c>
      <c r="H24" s="121">
        <v>6840</v>
      </c>
      <c r="I24" s="121">
        <v>7000</v>
      </c>
      <c r="J24" s="199">
        <f t="shared" si="1"/>
        <v>100</v>
      </c>
    </row>
    <row r="25" spans="1:10" x14ac:dyDescent="0.2">
      <c r="A25" s="38" t="s">
        <v>29</v>
      </c>
      <c r="B25" s="35" t="s">
        <v>30</v>
      </c>
      <c r="C25" s="287">
        <v>90700</v>
      </c>
      <c r="D25" s="287">
        <v>22171</v>
      </c>
      <c r="E25" s="287">
        <v>515900</v>
      </c>
      <c r="F25" s="122">
        <v>0</v>
      </c>
      <c r="G25" s="121">
        <v>1000</v>
      </c>
      <c r="H25" s="121">
        <v>1134</v>
      </c>
      <c r="I25" s="121">
        <v>3000</v>
      </c>
      <c r="J25" s="199">
        <f t="shared" si="1"/>
        <v>300</v>
      </c>
    </row>
    <row r="26" spans="1:10" x14ac:dyDescent="0.2">
      <c r="A26" s="115" t="s">
        <v>31</v>
      </c>
      <c r="B26" s="116" t="s">
        <v>32</v>
      </c>
      <c r="C26" s="278">
        <v>4400</v>
      </c>
      <c r="D26" s="278">
        <v>1006</v>
      </c>
      <c r="E26" s="278">
        <v>4299</v>
      </c>
      <c r="F26" s="122">
        <f>AVERAGE(E26/C26*100)</f>
        <v>97.704545454545453</v>
      </c>
      <c r="G26" s="124">
        <v>100</v>
      </c>
      <c r="H26" s="124">
        <v>0</v>
      </c>
      <c r="I26" s="124">
        <v>200</v>
      </c>
      <c r="J26" s="199">
        <f t="shared" si="1"/>
        <v>200</v>
      </c>
    </row>
    <row r="27" spans="1:10" x14ac:dyDescent="0.2">
      <c r="A27" s="115" t="s">
        <v>33</v>
      </c>
      <c r="B27" s="116" t="s">
        <v>34</v>
      </c>
      <c r="C27" s="278">
        <v>0</v>
      </c>
      <c r="D27" s="278">
        <v>0</v>
      </c>
      <c r="E27" s="278"/>
      <c r="F27" s="122">
        <v>0</v>
      </c>
      <c r="G27" s="124">
        <v>0</v>
      </c>
      <c r="H27" s="124">
        <v>0</v>
      </c>
      <c r="I27" s="124">
        <v>0</v>
      </c>
      <c r="J27" s="199">
        <v>0</v>
      </c>
    </row>
    <row r="28" spans="1:10" x14ac:dyDescent="0.2">
      <c r="A28" s="115" t="s">
        <v>35</v>
      </c>
      <c r="B28" s="116" t="s">
        <v>36</v>
      </c>
      <c r="C28" s="278">
        <v>339</v>
      </c>
      <c r="D28" s="278">
        <v>382</v>
      </c>
      <c r="E28" s="278">
        <v>300</v>
      </c>
      <c r="F28" s="122">
        <f>AVERAGE(E28/C28*100)</f>
        <v>88.495575221238937</v>
      </c>
      <c r="G28" s="124">
        <v>3000</v>
      </c>
      <c r="H28" s="124">
        <v>276</v>
      </c>
      <c r="I28" s="124">
        <v>2000</v>
      </c>
      <c r="J28" s="199">
        <f>AVERAGE(I28/G28*100)</f>
        <v>66.666666666666657</v>
      </c>
    </row>
    <row r="29" spans="1:10" ht="26.25" thickBot="1" x14ac:dyDescent="0.25">
      <c r="A29" s="126" t="s">
        <v>37</v>
      </c>
      <c r="B29" s="1138" t="s">
        <v>451</v>
      </c>
      <c r="C29" s="288">
        <v>0</v>
      </c>
      <c r="D29" s="288">
        <v>0</v>
      </c>
      <c r="E29" s="288"/>
      <c r="F29" s="200">
        <v>0</v>
      </c>
      <c r="G29" s="125">
        <v>12000</v>
      </c>
      <c r="H29" s="125">
        <v>0</v>
      </c>
      <c r="I29" s="125">
        <v>12000</v>
      </c>
      <c r="J29" s="199">
        <f>AVERAGE(I29/G29*100)</f>
        <v>100</v>
      </c>
    </row>
    <row r="30" spans="1:10" ht="13.5" thickBot="1" x14ac:dyDescent="0.25">
      <c r="A30" s="6" t="s">
        <v>280</v>
      </c>
      <c r="B30" s="983" t="s">
        <v>281</v>
      </c>
      <c r="C30" s="248">
        <v>0</v>
      </c>
      <c r="D30" s="248">
        <v>0</v>
      </c>
      <c r="E30" s="1140">
        <f>E31</f>
        <v>0</v>
      </c>
      <c r="F30" s="2">
        <v>0</v>
      </c>
      <c r="G30" s="139">
        <v>0</v>
      </c>
      <c r="H30" s="139">
        <f>H31</f>
        <v>0</v>
      </c>
      <c r="I30" s="139">
        <f>I31</f>
        <v>0</v>
      </c>
      <c r="J30" s="2">
        <v>0</v>
      </c>
    </row>
    <row r="31" spans="1:10" ht="29.25" customHeight="1" thickBot="1" x14ac:dyDescent="0.25">
      <c r="A31" s="161" t="s">
        <v>282</v>
      </c>
      <c r="B31" s="1142" t="s">
        <v>283</v>
      </c>
      <c r="C31" s="1139">
        <v>0</v>
      </c>
      <c r="D31" s="1139">
        <v>0</v>
      </c>
      <c r="E31" s="1139"/>
      <c r="F31" s="1141">
        <v>0</v>
      </c>
      <c r="G31" s="364">
        <v>0</v>
      </c>
      <c r="H31" s="364">
        <v>0</v>
      </c>
      <c r="I31" s="364">
        <v>0</v>
      </c>
      <c r="J31" s="1141">
        <v>0</v>
      </c>
    </row>
    <row r="32" spans="1:10" ht="13.5" thickBot="1" x14ac:dyDescent="0.25">
      <c r="A32" s="129"/>
      <c r="B32" s="7" t="s">
        <v>116</v>
      </c>
      <c r="C32" s="289">
        <f>SUM(C11:C18)</f>
        <v>3851733</v>
      </c>
      <c r="D32" s="289">
        <f>D18+D17+D16+D15+D14+D13+D12</f>
        <v>2690651</v>
      </c>
      <c r="E32" s="289">
        <f>E18+E17+E16+E15+E14+E13+E12</f>
        <v>4260534</v>
      </c>
      <c r="F32" s="447">
        <f>AVERAGE(E32/C32*100)</f>
        <v>110.61343037017363</v>
      </c>
      <c r="G32" s="113">
        <f>G18</f>
        <v>232000</v>
      </c>
      <c r="H32" s="113">
        <f>H18</f>
        <v>106935</v>
      </c>
      <c r="I32" s="113">
        <f>I18</f>
        <v>174700</v>
      </c>
      <c r="J32" s="114">
        <f>AVERAGE(I32/G32*100)</f>
        <v>75.301724137931032</v>
      </c>
    </row>
    <row r="33" spans="1:12" ht="13.5" thickBot="1" x14ac:dyDescent="0.25">
      <c r="A33" s="111"/>
      <c r="B33" s="430" t="s">
        <v>135</v>
      </c>
      <c r="C33" s="729">
        <v>137436</v>
      </c>
      <c r="D33" s="729">
        <v>108784</v>
      </c>
      <c r="E33" s="729">
        <v>72036</v>
      </c>
      <c r="F33" s="447">
        <f>AVERAGE(E33/C33*100)</f>
        <v>52.414214616257752</v>
      </c>
      <c r="G33" s="271">
        <v>0</v>
      </c>
      <c r="H33" s="207">
        <v>0</v>
      </c>
      <c r="I33" s="443">
        <v>0</v>
      </c>
      <c r="J33" s="352">
        <v>0</v>
      </c>
      <c r="L33" s="390"/>
    </row>
    <row r="34" spans="1:12" x14ac:dyDescent="0.2">
      <c r="A34" s="539"/>
      <c r="B34" s="540"/>
      <c r="C34" s="541"/>
      <c r="D34" s="541"/>
      <c r="E34" s="541"/>
      <c r="F34" s="542"/>
      <c r="G34" s="543"/>
      <c r="H34" s="543"/>
      <c r="I34" s="543"/>
      <c r="J34" s="542"/>
      <c r="L34" s="390"/>
    </row>
    <row r="35" spans="1:12" ht="15" x14ac:dyDescent="0.25">
      <c r="A35" s="539"/>
      <c r="B35" s="491" t="s">
        <v>50</v>
      </c>
      <c r="C35" s="515">
        <f>C32+C33</f>
        <v>3989169</v>
      </c>
      <c r="D35" s="515">
        <f>D32+D33</f>
        <v>2799435</v>
      </c>
      <c r="E35" s="515">
        <f>E32+E33</f>
        <v>4332570</v>
      </c>
      <c r="F35" s="544">
        <f>AVERAGE(E35/C35*100)</f>
        <v>108.60833421697602</v>
      </c>
      <c r="G35" s="515">
        <f>G32+G33</f>
        <v>232000</v>
      </c>
      <c r="H35" s="515">
        <f>H18+H30+H33</f>
        <v>106935</v>
      </c>
      <c r="I35" s="515">
        <f>I32+I33</f>
        <v>174700</v>
      </c>
      <c r="J35" s="544">
        <f>AVERAGE(I35/G35*100)</f>
        <v>75.301724137931032</v>
      </c>
      <c r="L35" s="390"/>
    </row>
    <row r="36" spans="1:12" ht="13.5" thickBot="1" x14ac:dyDescent="0.25">
      <c r="A36" s="545"/>
      <c r="B36" s="546"/>
      <c r="C36" s="547"/>
      <c r="D36" s="547"/>
      <c r="E36" s="548"/>
      <c r="F36" s="549"/>
      <c r="G36" s="545"/>
      <c r="H36" s="545"/>
      <c r="I36" s="545"/>
      <c r="J36" s="549"/>
    </row>
    <row r="37" spans="1:12" x14ac:dyDescent="0.2">
      <c r="A37" s="87"/>
      <c r="B37" s="87"/>
      <c r="C37" s="87"/>
      <c r="D37" s="87"/>
      <c r="E37" s="87"/>
      <c r="F37" s="87"/>
      <c r="G37" s="87"/>
      <c r="H37" s="87"/>
      <c r="I37" s="87"/>
      <c r="J37" s="87"/>
    </row>
    <row r="38" spans="1:12" x14ac:dyDescent="0.2">
      <c r="A38" s="87"/>
      <c r="B38" s="87"/>
      <c r="C38" s="87"/>
      <c r="D38" s="87"/>
      <c r="E38" s="87"/>
      <c r="F38" s="87"/>
      <c r="G38" s="87"/>
      <c r="H38" s="87"/>
      <c r="I38" s="87"/>
      <c r="J38" s="87"/>
    </row>
    <row r="39" spans="1:12" x14ac:dyDescent="0.2">
      <c r="A39" s="87"/>
      <c r="B39" s="87"/>
      <c r="C39" s="87"/>
      <c r="D39" s="87"/>
      <c r="E39" s="87"/>
      <c r="F39" s="87"/>
      <c r="G39" s="87"/>
      <c r="H39" s="87"/>
      <c r="I39" s="87"/>
      <c r="J39" s="87"/>
    </row>
  </sheetData>
  <mergeCells count="7">
    <mergeCell ref="G1:J1"/>
    <mergeCell ref="C6:F6"/>
    <mergeCell ref="G6:J6"/>
    <mergeCell ref="A2:B2"/>
    <mergeCell ref="G2:J2"/>
    <mergeCell ref="A4:J4"/>
    <mergeCell ref="A5:F5"/>
  </mergeCells>
  <phoneticPr fontId="0" type="noConversion"/>
  <pageMargins left="0.59055118110236227" right="0" top="0.98425196850393704" bottom="0.39370078740157483" header="0" footer="0"/>
  <pageSetup paperSize="9" scale="97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view="pageBreakPreview" topLeftCell="A4" zoomScaleNormal="100" zoomScaleSheetLayoutView="100" workbookViewId="0">
      <selection activeCell="G28" sqref="G28"/>
    </sheetView>
  </sheetViews>
  <sheetFormatPr defaultRowHeight="12.75" x14ac:dyDescent="0.2"/>
  <cols>
    <col min="1" max="1" width="5" customWidth="1"/>
    <col min="2" max="2" width="39.5703125" customWidth="1"/>
    <col min="3" max="5" width="11.7109375" customWidth="1"/>
    <col min="6" max="6" width="8.28515625" customWidth="1"/>
    <col min="7" max="7" width="8.42578125" customWidth="1"/>
  </cols>
  <sheetData>
    <row r="1" spans="1:7" x14ac:dyDescent="0.2">
      <c r="E1" s="1376" t="s">
        <v>129</v>
      </c>
      <c r="F1" s="1376"/>
      <c r="G1" s="1376"/>
    </row>
    <row r="2" spans="1:7" x14ac:dyDescent="0.2">
      <c r="A2" s="1405" t="s">
        <v>493</v>
      </c>
      <c r="B2" s="1405"/>
      <c r="C2" s="11"/>
      <c r="D2" s="11"/>
      <c r="E2" s="11"/>
    </row>
    <row r="3" spans="1:7" x14ac:dyDescent="0.2">
      <c r="A3" s="256"/>
      <c r="B3" s="257"/>
      <c r="C3" s="257"/>
      <c r="D3" s="257"/>
      <c r="E3" s="257"/>
      <c r="F3" s="257"/>
      <c r="G3" s="257"/>
    </row>
    <row r="4" spans="1:7" ht="15" x14ac:dyDescent="0.25">
      <c r="A4" s="1437" t="s">
        <v>83</v>
      </c>
      <c r="B4" s="1437"/>
      <c r="C4" s="1437"/>
      <c r="D4" s="1437"/>
      <c r="E4" s="1437"/>
      <c r="F4" s="1437"/>
      <c r="G4" s="1437"/>
    </row>
    <row r="5" spans="1:7" ht="15" x14ac:dyDescent="0.25">
      <c r="A5" s="1437" t="s">
        <v>79</v>
      </c>
      <c r="B5" s="1437"/>
      <c r="C5" s="1437"/>
      <c r="D5" s="1437"/>
      <c r="E5" s="1437"/>
      <c r="F5" s="1437"/>
      <c r="G5" s="1437"/>
    </row>
    <row r="6" spans="1:7" ht="15.75" thickBot="1" x14ac:dyDescent="0.3">
      <c r="A6" s="619"/>
      <c r="B6" s="619"/>
      <c r="C6" s="619"/>
      <c r="D6" s="1087"/>
      <c r="E6" s="619"/>
      <c r="F6" s="619"/>
      <c r="G6" s="619"/>
    </row>
    <row r="7" spans="1:7" x14ac:dyDescent="0.2">
      <c r="A7" s="239" t="s">
        <v>265</v>
      </c>
      <c r="B7" s="169"/>
      <c r="C7" s="241" t="s">
        <v>293</v>
      </c>
      <c r="D7" s="241" t="s">
        <v>438</v>
      </c>
      <c r="E7" s="241" t="s">
        <v>293</v>
      </c>
      <c r="F7" s="241"/>
      <c r="G7" s="241" t="s">
        <v>257</v>
      </c>
    </row>
    <row r="8" spans="1:7" x14ac:dyDescent="0.2">
      <c r="A8" s="16" t="s">
        <v>266</v>
      </c>
      <c r="B8" s="76" t="s">
        <v>2</v>
      </c>
      <c r="C8" s="76" t="s">
        <v>294</v>
      </c>
      <c r="D8" s="76" t="s">
        <v>434</v>
      </c>
      <c r="E8" s="76" t="s">
        <v>294</v>
      </c>
      <c r="F8" s="76" t="s">
        <v>9</v>
      </c>
      <c r="G8" s="76" t="s">
        <v>253</v>
      </c>
    </row>
    <row r="9" spans="1:7" ht="13.5" thickBot="1" x14ac:dyDescent="0.25">
      <c r="A9" s="242"/>
      <c r="B9" s="170"/>
      <c r="C9" s="243" t="s">
        <v>489</v>
      </c>
      <c r="D9" s="243" t="s">
        <v>489</v>
      </c>
      <c r="E9" s="243" t="s">
        <v>494</v>
      </c>
      <c r="F9" s="243" t="s">
        <v>437</v>
      </c>
      <c r="G9" s="243" t="s">
        <v>258</v>
      </c>
    </row>
    <row r="10" spans="1:7" ht="13.5" thickBot="1" x14ac:dyDescent="0.25">
      <c r="A10" s="165">
        <v>1</v>
      </c>
      <c r="B10" s="166">
        <v>2</v>
      </c>
      <c r="C10" s="166">
        <v>3</v>
      </c>
      <c r="D10" s="166">
        <v>4</v>
      </c>
      <c r="E10" s="167">
        <v>5</v>
      </c>
      <c r="F10" s="166">
        <v>6</v>
      </c>
      <c r="G10" s="166">
        <v>7</v>
      </c>
    </row>
    <row r="11" spans="1:7" ht="13.5" thickBot="1" x14ac:dyDescent="0.25">
      <c r="A11" s="1438" t="s">
        <v>64</v>
      </c>
      <c r="B11" s="1439"/>
      <c r="C11" s="1439"/>
      <c r="D11" s="1439"/>
      <c r="E11" s="1439"/>
      <c r="F11" s="1439"/>
      <c r="G11" s="1439"/>
    </row>
    <row r="12" spans="1:7" x14ac:dyDescent="0.2">
      <c r="A12" s="784">
        <v>431</v>
      </c>
      <c r="B12" s="173" t="s">
        <v>76</v>
      </c>
      <c r="C12" s="244">
        <v>2872210</v>
      </c>
      <c r="D12" s="244">
        <v>1876391</v>
      </c>
      <c r="E12" s="244">
        <v>2674402</v>
      </c>
      <c r="F12" s="803">
        <f>E12/C12*100</f>
        <v>93.113038392039584</v>
      </c>
      <c r="G12" s="1343">
        <v>67</v>
      </c>
    </row>
    <row r="13" spans="1:7" x14ac:dyDescent="0.2">
      <c r="A13" s="785">
        <v>437</v>
      </c>
      <c r="B13" s="4" t="s">
        <v>243</v>
      </c>
      <c r="C13" s="246">
        <v>626917</v>
      </c>
      <c r="D13" s="246">
        <v>614346</v>
      </c>
      <c r="E13" s="246">
        <v>801072</v>
      </c>
      <c r="F13" s="802">
        <f>E13/C13*100</f>
        <v>127.77959442797054</v>
      </c>
      <c r="G13" s="1344">
        <v>19</v>
      </c>
    </row>
    <row r="14" spans="1:7" ht="13.5" thickBot="1" x14ac:dyDescent="0.25">
      <c r="A14" s="260">
        <v>469</v>
      </c>
      <c r="B14" s="40" t="s">
        <v>103</v>
      </c>
      <c r="C14" s="889">
        <v>352606</v>
      </c>
      <c r="D14" s="889">
        <v>199914</v>
      </c>
      <c r="E14" s="889">
        <v>785060</v>
      </c>
      <c r="F14" s="802">
        <f>E14/C14*100</f>
        <v>222.64510530166817</v>
      </c>
      <c r="G14" s="1345">
        <v>10</v>
      </c>
    </row>
    <row r="15" spans="1:7" ht="13.5" thickBot="1" x14ac:dyDescent="0.25">
      <c r="A15" s="158"/>
      <c r="B15" s="410" t="s">
        <v>116</v>
      </c>
      <c r="C15" s="139">
        <f>SUM(C12:C14)</f>
        <v>3851733</v>
      </c>
      <c r="D15" s="139">
        <f>SUM(D12:D13)+D14</f>
        <v>2690651</v>
      </c>
      <c r="E15" s="139">
        <f>SUM(E12:E13)+E14</f>
        <v>4260534</v>
      </c>
      <c r="F15" s="403">
        <f>E15/C15*100</f>
        <v>110.61343037017363</v>
      </c>
      <c r="G15" s="1338">
        <f>G12+G13+G14</f>
        <v>96</v>
      </c>
    </row>
    <row r="16" spans="1:7" ht="13.5" thickBot="1" x14ac:dyDescent="0.25">
      <c r="A16" s="159"/>
      <c r="B16" s="431" t="s">
        <v>135</v>
      </c>
      <c r="C16" s="1064">
        <v>137436</v>
      </c>
      <c r="D16" s="1064">
        <f>96872+11912</f>
        <v>108784</v>
      </c>
      <c r="E16" s="160">
        <f>72036</f>
        <v>72036</v>
      </c>
      <c r="F16" s="403">
        <f>E16/C16*100</f>
        <v>52.414214616257752</v>
      </c>
      <c r="G16" s="1327">
        <v>0</v>
      </c>
    </row>
    <row r="17" spans="1:7" x14ac:dyDescent="0.2">
      <c r="A17" s="156"/>
      <c r="B17" s="240"/>
      <c r="C17" s="377"/>
      <c r="D17" s="377"/>
      <c r="E17" s="377"/>
      <c r="F17" s="258"/>
      <c r="G17" s="1297"/>
    </row>
    <row r="18" spans="1:7" ht="13.5" thickBot="1" x14ac:dyDescent="0.25">
      <c r="A18" s="150"/>
      <c r="B18" s="427" t="s">
        <v>161</v>
      </c>
      <c r="C18" s="141">
        <f>C15+C16</f>
        <v>3989169</v>
      </c>
      <c r="D18" s="1065">
        <f>D15+D16</f>
        <v>2799435</v>
      </c>
      <c r="E18" s="141">
        <f>E15+E16</f>
        <v>4332570</v>
      </c>
      <c r="F18" s="253">
        <f>E18/C18*100</f>
        <v>108.60833421697602</v>
      </c>
      <c r="G18" s="1328">
        <f>G15+G16</f>
        <v>96</v>
      </c>
    </row>
    <row r="19" spans="1:7" ht="13.5" thickBot="1" x14ac:dyDescent="0.25">
      <c r="A19" s="1438" t="s">
        <v>84</v>
      </c>
      <c r="B19" s="1439"/>
      <c r="C19" s="1439"/>
      <c r="D19" s="1439"/>
      <c r="E19" s="1439"/>
      <c r="F19" s="1439"/>
      <c r="G19" s="1439"/>
    </row>
    <row r="20" spans="1:7" ht="13.5" thickBot="1" x14ac:dyDescent="0.25">
      <c r="A20" s="784">
        <v>412</v>
      </c>
      <c r="B20" s="1137" t="s">
        <v>450</v>
      </c>
      <c r="C20" s="142">
        <v>0</v>
      </c>
      <c r="D20" s="142">
        <v>0</v>
      </c>
      <c r="E20" s="354">
        <v>0</v>
      </c>
      <c r="F20" s="1145">
        <v>0</v>
      </c>
      <c r="G20" s="1346">
        <v>0</v>
      </c>
    </row>
    <row r="21" spans="1:7" ht="13.5" thickBot="1" x14ac:dyDescent="0.25">
      <c r="A21" s="784">
        <v>431</v>
      </c>
      <c r="B21" s="173" t="s">
        <v>76</v>
      </c>
      <c r="C21" s="954">
        <v>232000</v>
      </c>
      <c r="D21" s="954">
        <v>106935</v>
      </c>
      <c r="E21" s="400">
        <v>174700</v>
      </c>
      <c r="F21" s="1146">
        <f>E21/C21*100</f>
        <v>75.301724137931032</v>
      </c>
      <c r="G21" s="1347">
        <v>0</v>
      </c>
    </row>
    <row r="22" spans="1:7" ht="13.5" thickBot="1" x14ac:dyDescent="0.25">
      <c r="A22" s="784">
        <v>469</v>
      </c>
      <c r="B22" s="1137" t="s">
        <v>103</v>
      </c>
      <c r="C22" s="786">
        <v>0</v>
      </c>
      <c r="D22" s="786">
        <v>0</v>
      </c>
      <c r="E22" s="155">
        <v>0</v>
      </c>
      <c r="F22" s="1147">
        <v>0</v>
      </c>
      <c r="G22" s="1348">
        <v>0</v>
      </c>
    </row>
    <row r="23" spans="1:7" ht="13.5" thickBot="1" x14ac:dyDescent="0.25">
      <c r="A23" s="158"/>
      <c r="B23" s="138" t="s">
        <v>116</v>
      </c>
      <c r="C23" s="139">
        <f>C21+C22</f>
        <v>232000</v>
      </c>
      <c r="D23" s="139">
        <f>D20+D22+D21</f>
        <v>106935</v>
      </c>
      <c r="E23" s="139">
        <f>SUM(E20:E22)</f>
        <v>174700</v>
      </c>
      <c r="F23" s="403">
        <f>E23/C23*100</f>
        <v>75.301724137931032</v>
      </c>
      <c r="G23" s="1327">
        <v>0</v>
      </c>
    </row>
    <row r="24" spans="1:7" ht="13.5" thickBot="1" x14ac:dyDescent="0.25">
      <c r="A24" s="156"/>
      <c r="B24" s="431" t="s">
        <v>135</v>
      </c>
      <c r="C24" s="160">
        <v>0</v>
      </c>
      <c r="D24" s="139">
        <v>0</v>
      </c>
      <c r="E24" s="755"/>
      <c r="F24" s="1217">
        <v>0</v>
      </c>
      <c r="G24" s="1349">
        <v>0</v>
      </c>
    </row>
    <row r="25" spans="1:7" x14ac:dyDescent="0.2">
      <c r="A25" s="159"/>
      <c r="B25" s="250"/>
      <c r="C25" s="160"/>
      <c r="D25" s="1064"/>
      <c r="E25" s="815"/>
      <c r="F25" s="171"/>
      <c r="G25" s="1298"/>
    </row>
    <row r="26" spans="1:7" ht="13.5" thickBot="1" x14ac:dyDescent="0.25">
      <c r="A26" s="259"/>
      <c r="B26" s="397" t="s">
        <v>149</v>
      </c>
      <c r="C26" s="1216">
        <f>C23+C24</f>
        <v>232000</v>
      </c>
      <c r="D26" s="1065">
        <f>D23+D24</f>
        <v>106935</v>
      </c>
      <c r="E26" s="1216">
        <f>E23+E24</f>
        <v>174700</v>
      </c>
      <c r="F26" s="253">
        <f>E26/C26*100</f>
        <v>75.301724137931032</v>
      </c>
      <c r="G26" s="1350">
        <v>0</v>
      </c>
    </row>
    <row r="27" spans="1:7" x14ac:dyDescent="0.2">
      <c r="A27" s="532"/>
      <c r="B27" s="551"/>
      <c r="C27" s="552"/>
      <c r="D27" s="552"/>
      <c r="E27" s="552"/>
      <c r="F27" s="553"/>
      <c r="G27" s="1299"/>
    </row>
    <row r="28" spans="1:7" ht="15" x14ac:dyDescent="0.25">
      <c r="A28" s="532"/>
      <c r="B28" s="476" t="s">
        <v>125</v>
      </c>
      <c r="C28" s="533">
        <f>C18+C26</f>
        <v>4221169</v>
      </c>
      <c r="D28" s="533">
        <f>D18+D26</f>
        <v>2906370</v>
      </c>
      <c r="E28" s="533">
        <f>E18+E26</f>
        <v>4507270</v>
      </c>
      <c r="F28" s="554">
        <f>E28/C28*100</f>
        <v>106.77776701193437</v>
      </c>
      <c r="G28" s="1332">
        <f>G18</f>
        <v>96</v>
      </c>
    </row>
    <row r="29" spans="1:7" ht="15.75" thickBot="1" x14ac:dyDescent="0.3">
      <c r="A29" s="466"/>
      <c r="B29" s="555"/>
      <c r="C29" s="556"/>
      <c r="D29" s="557"/>
      <c r="E29" s="557"/>
      <c r="F29" s="558"/>
      <c r="G29" s="1300"/>
    </row>
    <row r="30" spans="1:7" hidden="1" x14ac:dyDescent="0.2"/>
  </sheetData>
  <mergeCells count="6">
    <mergeCell ref="A19:G19"/>
    <mergeCell ref="E1:G1"/>
    <mergeCell ref="A4:G4"/>
    <mergeCell ref="A5:G5"/>
    <mergeCell ref="A2:B2"/>
    <mergeCell ref="A11:G11"/>
  </mergeCells>
  <phoneticPr fontId="17" type="noConversion"/>
  <pageMargins left="0.78740157480314965" right="0" top="0.78740157480314965" bottom="0" header="0" footer="0"/>
  <pageSetup paperSize="9" scale="97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view="pageBreakPreview" zoomScaleNormal="100" zoomScaleSheetLayoutView="100" workbookViewId="0">
      <selection activeCell="I33" sqref="I33"/>
    </sheetView>
  </sheetViews>
  <sheetFormatPr defaultRowHeight="12.75" x14ac:dyDescent="0.2"/>
  <cols>
    <col min="1" max="1" width="6.7109375" customWidth="1"/>
    <col min="2" max="2" width="53.5703125" customWidth="1"/>
    <col min="3" max="4" width="11.7109375" customWidth="1"/>
    <col min="5" max="5" width="11.85546875" customWidth="1"/>
    <col min="6" max="6" width="8.28515625" customWidth="1"/>
    <col min="7" max="8" width="11.5703125" customWidth="1"/>
    <col min="9" max="9" width="12" customWidth="1"/>
    <col min="10" max="10" width="9.7109375" customWidth="1"/>
    <col min="11" max="11" width="10.140625" customWidth="1"/>
    <col min="12" max="13" width="10.28515625" customWidth="1"/>
    <col min="14" max="14" width="10.7109375" customWidth="1"/>
    <col min="16" max="16" width="5.140625" customWidth="1"/>
    <col min="17" max="17" width="31.28515625" customWidth="1"/>
    <col min="18" max="18" width="10.28515625" customWidth="1"/>
    <col min="19" max="19" width="10.140625" customWidth="1"/>
    <col min="20" max="20" width="11" customWidth="1"/>
    <col min="21" max="22" width="10.5703125" customWidth="1"/>
  </cols>
  <sheetData>
    <row r="1" spans="1:10" x14ac:dyDescent="0.2">
      <c r="G1" s="1440" t="s">
        <v>418</v>
      </c>
      <c r="H1" s="1440"/>
      <c r="I1" s="1440"/>
      <c r="J1" s="1440"/>
    </row>
    <row r="2" spans="1:10" x14ac:dyDescent="0.2">
      <c r="A2" s="1405" t="s">
        <v>493</v>
      </c>
      <c r="B2" s="1424"/>
      <c r="C2" s="185"/>
      <c r="D2" s="185"/>
      <c r="E2" s="185"/>
      <c r="F2" s="186"/>
      <c r="G2" s="1440"/>
      <c r="H2" s="1440"/>
      <c r="I2" s="1440"/>
      <c r="J2" s="1440"/>
    </row>
    <row r="3" spans="1:10" x14ac:dyDescent="0.2">
      <c r="A3" s="218"/>
      <c r="B3" s="218"/>
      <c r="C3" s="185"/>
      <c r="D3" s="185"/>
      <c r="E3" s="185"/>
      <c r="F3" s="186"/>
      <c r="G3" s="184"/>
      <c r="H3" s="1088"/>
      <c r="I3" s="184"/>
      <c r="J3" s="184"/>
    </row>
    <row r="4" spans="1:10" x14ac:dyDescent="0.2">
      <c r="A4" s="1440" t="s">
        <v>81</v>
      </c>
      <c r="B4" s="1440"/>
      <c r="C4" s="1440"/>
      <c r="D4" s="1440"/>
      <c r="E4" s="1440"/>
      <c r="F4" s="1440"/>
      <c r="G4" s="1440"/>
      <c r="H4" s="1440"/>
      <c r="I4" s="1440"/>
      <c r="J4" s="1440"/>
    </row>
    <row r="5" spans="1:10" ht="13.5" thickBot="1" x14ac:dyDescent="0.25">
      <c r="A5" s="184"/>
      <c r="B5" s="184"/>
      <c r="C5" s="184"/>
      <c r="D5" s="1088"/>
      <c r="E5" s="184"/>
      <c r="F5" s="184"/>
      <c r="G5" s="184"/>
      <c r="H5" s="1088"/>
      <c r="I5" s="184"/>
      <c r="J5" s="184"/>
    </row>
    <row r="6" spans="1:10" ht="13.5" thickBot="1" x14ac:dyDescent="0.25">
      <c r="A6" s="82"/>
      <c r="B6" s="132"/>
      <c r="C6" s="1394" t="s">
        <v>12</v>
      </c>
      <c r="D6" s="1395"/>
      <c r="E6" s="1395"/>
      <c r="F6" s="1395"/>
      <c r="G6" s="1394" t="s">
        <v>13</v>
      </c>
      <c r="H6" s="1395"/>
      <c r="I6" s="1395"/>
      <c r="J6" s="1396"/>
    </row>
    <row r="7" spans="1:10" x14ac:dyDescent="0.2">
      <c r="A7" s="84"/>
      <c r="B7" s="187"/>
      <c r="C7" s="241" t="s">
        <v>293</v>
      </c>
      <c r="D7" s="241" t="s">
        <v>438</v>
      </c>
      <c r="E7" s="241" t="s">
        <v>293</v>
      </c>
      <c r="F7" s="188"/>
      <c r="G7" s="241" t="s">
        <v>293</v>
      </c>
      <c r="H7" s="241" t="s">
        <v>438</v>
      </c>
      <c r="I7" s="241" t="s">
        <v>293</v>
      </c>
      <c r="J7" s="188"/>
    </row>
    <row r="8" spans="1:10" x14ac:dyDescent="0.2">
      <c r="A8" s="84" t="s">
        <v>1</v>
      </c>
      <c r="B8" s="93" t="s">
        <v>2</v>
      </c>
      <c r="C8" s="76" t="s">
        <v>294</v>
      </c>
      <c r="D8" s="76" t="s">
        <v>434</v>
      </c>
      <c r="E8" s="76" t="s">
        <v>294</v>
      </c>
      <c r="F8" s="189" t="s">
        <v>9</v>
      </c>
      <c r="G8" s="76" t="s">
        <v>294</v>
      </c>
      <c r="H8" s="76" t="s">
        <v>434</v>
      </c>
      <c r="I8" s="76" t="s">
        <v>294</v>
      </c>
      <c r="J8" s="189" t="s">
        <v>9</v>
      </c>
    </row>
    <row r="9" spans="1:10" ht="13.5" thickBot="1" x14ac:dyDescent="0.25">
      <c r="A9" s="85"/>
      <c r="B9" s="190"/>
      <c r="C9" s="243" t="s">
        <v>489</v>
      </c>
      <c r="D9" s="243" t="s">
        <v>489</v>
      </c>
      <c r="E9" s="243" t="s">
        <v>494</v>
      </c>
      <c r="F9" s="862" t="s">
        <v>437</v>
      </c>
      <c r="G9" s="243" t="s">
        <v>489</v>
      </c>
      <c r="H9" s="243" t="s">
        <v>489</v>
      </c>
      <c r="I9" s="243" t="s">
        <v>494</v>
      </c>
      <c r="J9" s="862" t="s">
        <v>439</v>
      </c>
    </row>
    <row r="10" spans="1:10" ht="13.5" thickBot="1" x14ac:dyDescent="0.25">
      <c r="A10" s="222">
        <v>1</v>
      </c>
      <c r="B10" s="97">
        <v>2</v>
      </c>
      <c r="C10" s="205">
        <v>3</v>
      </c>
      <c r="D10" s="205">
        <v>4</v>
      </c>
      <c r="E10" s="333">
        <v>5</v>
      </c>
      <c r="F10" s="191">
        <v>6</v>
      </c>
      <c r="G10" s="205">
        <v>7</v>
      </c>
      <c r="H10" s="205">
        <v>8</v>
      </c>
      <c r="I10" s="334">
        <v>9</v>
      </c>
      <c r="J10" s="192">
        <v>10</v>
      </c>
    </row>
    <row r="11" spans="1:10" x14ac:dyDescent="0.2">
      <c r="A11" s="99" t="s">
        <v>14</v>
      </c>
      <c r="B11" s="22" t="s">
        <v>138</v>
      </c>
      <c r="C11" s="227"/>
      <c r="D11" s="227"/>
      <c r="E11" s="101"/>
      <c r="F11" s="102"/>
      <c r="G11" s="227"/>
      <c r="H11" s="227"/>
      <c r="I11" s="100"/>
      <c r="J11" s="193"/>
    </row>
    <row r="12" spans="1:10" x14ac:dyDescent="0.2">
      <c r="A12" s="103"/>
      <c r="B12" s="26" t="s">
        <v>137</v>
      </c>
      <c r="C12" s="342">
        <v>4483390</v>
      </c>
      <c r="D12" s="342">
        <v>3017131</v>
      </c>
      <c r="E12" s="342">
        <v>4888440</v>
      </c>
      <c r="F12" s="105">
        <f t="shared" ref="F12:F28" si="0">AVERAGE(E12/C12*100)</f>
        <v>109.03445830052705</v>
      </c>
      <c r="G12" s="104">
        <v>603000</v>
      </c>
      <c r="H12" s="104">
        <v>508961</v>
      </c>
      <c r="I12" s="104">
        <v>607200</v>
      </c>
      <c r="J12" s="194">
        <f>AVERAGE(I12/G12*100)</f>
        <v>100.69651741293532</v>
      </c>
    </row>
    <row r="13" spans="1:10" x14ac:dyDescent="0.2">
      <c r="A13" s="106" t="s">
        <v>15</v>
      </c>
      <c r="B13" s="26" t="s">
        <v>139</v>
      </c>
      <c r="C13" s="342">
        <v>677502</v>
      </c>
      <c r="D13" s="342">
        <v>9419851</v>
      </c>
      <c r="E13" s="342">
        <v>908133</v>
      </c>
      <c r="F13" s="105">
        <f t="shared" si="0"/>
        <v>134.04137552361468</v>
      </c>
      <c r="G13" s="104">
        <v>89500</v>
      </c>
      <c r="H13" s="104">
        <v>87491</v>
      </c>
      <c r="I13" s="104">
        <v>64640</v>
      </c>
      <c r="J13" s="195">
        <f>AVERAGE(I13/G13*100)</f>
        <v>72.22346368715084</v>
      </c>
    </row>
    <row r="14" spans="1:10" x14ac:dyDescent="0.2">
      <c r="A14" s="107" t="s">
        <v>16</v>
      </c>
      <c r="B14" s="30" t="s">
        <v>140</v>
      </c>
      <c r="C14" s="343">
        <v>604650</v>
      </c>
      <c r="D14" s="343">
        <v>1529015</v>
      </c>
      <c r="E14" s="343">
        <v>659190</v>
      </c>
      <c r="F14" s="195">
        <f t="shared" si="0"/>
        <v>109.02009426941206</v>
      </c>
      <c r="G14" s="108">
        <v>82900</v>
      </c>
      <c r="H14" s="108">
        <v>60898</v>
      </c>
      <c r="I14" s="108">
        <v>83400</v>
      </c>
      <c r="J14" s="195">
        <f>AVERAGE(I14/G14*100)</f>
        <v>100.6031363088058</v>
      </c>
    </row>
    <row r="15" spans="1:10" x14ac:dyDescent="0.2">
      <c r="A15" s="29" t="s">
        <v>41</v>
      </c>
      <c r="B15" s="30" t="s">
        <v>154</v>
      </c>
      <c r="C15" s="343">
        <v>6000</v>
      </c>
      <c r="D15" s="343">
        <v>2394</v>
      </c>
      <c r="E15" s="343">
        <v>10000</v>
      </c>
      <c r="F15" s="195">
        <f t="shared" si="0"/>
        <v>166.66666666666669</v>
      </c>
      <c r="G15" s="108">
        <v>0</v>
      </c>
      <c r="H15" s="108">
        <v>0</v>
      </c>
      <c r="I15" s="108">
        <v>0</v>
      </c>
      <c r="J15" s="195">
        <v>0</v>
      </c>
    </row>
    <row r="16" spans="1:10" x14ac:dyDescent="0.2">
      <c r="A16" s="107" t="s">
        <v>17</v>
      </c>
      <c r="B16" s="30" t="s">
        <v>141</v>
      </c>
      <c r="C16" s="343">
        <v>214274</v>
      </c>
      <c r="D16" s="343">
        <v>593290</v>
      </c>
      <c r="E16" s="343">
        <v>251650</v>
      </c>
      <c r="F16" s="195">
        <f t="shared" si="0"/>
        <v>117.44308688874992</v>
      </c>
      <c r="G16" s="108">
        <v>29700</v>
      </c>
      <c r="H16" s="108">
        <v>25250</v>
      </c>
      <c r="I16" s="108">
        <v>29180</v>
      </c>
      <c r="J16" s="195">
        <f>AVERAGE(I16/G16*100)</f>
        <v>98.249158249158256</v>
      </c>
    </row>
    <row r="17" spans="1:10" ht="13.5" thickBot="1" x14ac:dyDescent="0.25">
      <c r="A17" s="107" t="s">
        <v>18</v>
      </c>
      <c r="B17" s="32" t="s">
        <v>242</v>
      </c>
      <c r="C17" s="344">
        <v>127410</v>
      </c>
      <c r="D17" s="344">
        <v>212828</v>
      </c>
      <c r="E17" s="344">
        <v>146830</v>
      </c>
      <c r="F17" s="196">
        <f t="shared" si="0"/>
        <v>115.24213170080841</v>
      </c>
      <c r="G17" s="109">
        <v>17600</v>
      </c>
      <c r="H17" s="109">
        <v>12768</v>
      </c>
      <c r="I17" s="109">
        <v>17060</v>
      </c>
      <c r="J17" s="196">
        <f>AVERAGE(I17/G17*100)</f>
        <v>96.931818181818187</v>
      </c>
    </row>
    <row r="18" spans="1:10" ht="13.5" thickBot="1" x14ac:dyDescent="0.25">
      <c r="A18" s="111" t="s">
        <v>19</v>
      </c>
      <c r="B18" s="112" t="s">
        <v>20</v>
      </c>
      <c r="C18" s="207">
        <f>SUM(C19:C29)</f>
        <v>6001609</v>
      </c>
      <c r="D18" s="207">
        <f>D19+D20+D21+D22+D23+D24+D25+D26+D27+D29+D28</f>
        <v>5101731</v>
      </c>
      <c r="E18" s="207">
        <f t="shared" ref="E18" si="1">E19+E20+E21+E22+E23+E24+E25+E26+E27+E29+E28</f>
        <v>7709215</v>
      </c>
      <c r="F18" s="194">
        <f t="shared" si="0"/>
        <v>128.45246999596276</v>
      </c>
      <c r="G18" s="113">
        <f>SUM(G19:G29)</f>
        <v>378500</v>
      </c>
      <c r="H18" s="113">
        <f>H19+H21+H23+H24+H25+H27+H28+H26+H29</f>
        <v>309203</v>
      </c>
      <c r="I18" s="113">
        <f>I19+I21+I23+I24+I25+I27+I28+I26+I29+I20</f>
        <v>351800</v>
      </c>
      <c r="J18" s="114">
        <f>AVERAGE(I18/G18*100)</f>
        <v>92.945838837516519</v>
      </c>
    </row>
    <row r="19" spans="1:10" x14ac:dyDescent="0.2">
      <c r="A19" s="197" t="s">
        <v>42</v>
      </c>
      <c r="B19" s="198" t="s">
        <v>43</v>
      </c>
      <c r="C19" s="1251">
        <v>565000</v>
      </c>
      <c r="D19" s="345">
        <v>428772</v>
      </c>
      <c r="E19" s="1251">
        <v>687000</v>
      </c>
      <c r="F19" s="1259">
        <f t="shared" si="0"/>
        <v>121.59292035398231</v>
      </c>
      <c r="G19" s="738">
        <v>200000</v>
      </c>
      <c r="H19" s="738">
        <v>203502</v>
      </c>
      <c r="I19" s="738">
        <v>200000</v>
      </c>
      <c r="J19" s="122">
        <f>AVERAGE(I19/G19*100)</f>
        <v>100</v>
      </c>
    </row>
    <row r="20" spans="1:10" x14ac:dyDescent="0.2">
      <c r="A20" s="119" t="s">
        <v>46</v>
      </c>
      <c r="B20" s="123" t="s">
        <v>47</v>
      </c>
      <c r="C20" s="1252">
        <v>23758</v>
      </c>
      <c r="D20" s="346">
        <v>11028</v>
      </c>
      <c r="E20" s="1252">
        <v>28277</v>
      </c>
      <c r="F20" s="1260">
        <f t="shared" si="0"/>
        <v>119.02096136038386</v>
      </c>
      <c r="G20" s="739">
        <v>0</v>
      </c>
      <c r="H20" s="739">
        <v>0</v>
      </c>
      <c r="I20" s="739">
        <v>300</v>
      </c>
      <c r="J20" s="199">
        <v>0</v>
      </c>
    </row>
    <row r="21" spans="1:10" x14ac:dyDescent="0.2">
      <c r="A21" s="126" t="s">
        <v>21</v>
      </c>
      <c r="B21" s="127" t="s">
        <v>22</v>
      </c>
      <c r="C21" s="1253">
        <v>0</v>
      </c>
      <c r="D21" s="347">
        <v>0</v>
      </c>
      <c r="E21" s="1253"/>
      <c r="F21" s="1260">
        <v>0</v>
      </c>
      <c r="G21" s="740">
        <v>0</v>
      </c>
      <c r="H21" s="740">
        <v>0</v>
      </c>
      <c r="I21" s="740">
        <v>0</v>
      </c>
      <c r="J21" s="200">
        <v>0</v>
      </c>
    </row>
    <row r="22" spans="1:10" x14ac:dyDescent="0.2">
      <c r="A22" s="201" t="s">
        <v>23</v>
      </c>
      <c r="B22" s="127" t="s">
        <v>143</v>
      </c>
      <c r="C22" s="1252">
        <v>0</v>
      </c>
      <c r="D22" s="346">
        <v>0</v>
      </c>
      <c r="E22" s="1252"/>
      <c r="F22" s="1260">
        <v>0</v>
      </c>
      <c r="G22" s="739">
        <v>0</v>
      </c>
      <c r="H22" s="739">
        <v>0</v>
      </c>
      <c r="I22" s="739">
        <v>0</v>
      </c>
      <c r="J22" s="199">
        <v>0</v>
      </c>
    </row>
    <row r="23" spans="1:10" x14ac:dyDescent="0.2">
      <c r="A23" s="115" t="s">
        <v>24</v>
      </c>
      <c r="B23" s="202" t="s">
        <v>25</v>
      </c>
      <c r="C23" s="1254">
        <v>215870</v>
      </c>
      <c r="D23" s="348">
        <v>114200</v>
      </c>
      <c r="E23" s="1254">
        <v>310961</v>
      </c>
      <c r="F23" s="1260">
        <f t="shared" si="0"/>
        <v>144.05012275906796</v>
      </c>
      <c r="G23" s="738">
        <v>14000</v>
      </c>
      <c r="H23" s="738">
        <v>5892</v>
      </c>
      <c r="I23" s="738">
        <v>14000</v>
      </c>
      <c r="J23" s="122">
        <f>AVERAGE(I23/G23*100)</f>
        <v>100</v>
      </c>
    </row>
    <row r="24" spans="1:10" x14ac:dyDescent="0.2">
      <c r="A24" s="119" t="s">
        <v>26</v>
      </c>
      <c r="B24" s="123" t="s">
        <v>144</v>
      </c>
      <c r="C24" s="1254">
        <v>464902</v>
      </c>
      <c r="D24" s="348">
        <v>235155</v>
      </c>
      <c r="E24" s="1254">
        <v>544049</v>
      </c>
      <c r="F24" s="1260">
        <f t="shared" si="0"/>
        <v>117.02444816326883</v>
      </c>
      <c r="G24" s="738">
        <v>115000</v>
      </c>
      <c r="H24" s="738">
        <v>66583</v>
      </c>
      <c r="I24" s="738">
        <v>90000</v>
      </c>
      <c r="J24" s="199">
        <f>AVERAGE(I24/G24*100)</f>
        <v>78.260869565217391</v>
      </c>
    </row>
    <row r="25" spans="1:10" x14ac:dyDescent="0.2">
      <c r="A25" s="119" t="s">
        <v>27</v>
      </c>
      <c r="B25" s="123" t="s">
        <v>54</v>
      </c>
      <c r="C25" s="1255">
        <v>4383949</v>
      </c>
      <c r="D25" s="287">
        <v>4162235</v>
      </c>
      <c r="E25" s="1255">
        <v>5265915</v>
      </c>
      <c r="F25" s="1260">
        <f t="shared" si="0"/>
        <v>120.1180716290267</v>
      </c>
      <c r="G25" s="738">
        <v>23000</v>
      </c>
      <c r="H25" s="738">
        <v>21504</v>
      </c>
      <c r="I25" s="738">
        <v>24000</v>
      </c>
      <c r="J25" s="199">
        <f>AVERAGE(I25/G25*100)</f>
        <v>104.34782608695652</v>
      </c>
    </row>
    <row r="26" spans="1:10" x14ac:dyDescent="0.2">
      <c r="A26" s="115" t="s">
        <v>29</v>
      </c>
      <c r="B26" s="116" t="s">
        <v>30</v>
      </c>
      <c r="C26" s="1256">
        <v>320664</v>
      </c>
      <c r="D26" s="278">
        <v>145314</v>
      </c>
      <c r="E26" s="1256">
        <v>835533</v>
      </c>
      <c r="F26" s="1260">
        <f t="shared" si="0"/>
        <v>260.56339345857344</v>
      </c>
      <c r="G26" s="739">
        <v>18000</v>
      </c>
      <c r="H26" s="739">
        <v>8158</v>
      </c>
      <c r="I26" s="739">
        <v>16500</v>
      </c>
      <c r="J26" s="199">
        <f t="shared" ref="J26:J28" si="2">AVERAGE(I26/G26*100)</f>
        <v>91.666666666666657</v>
      </c>
    </row>
    <row r="27" spans="1:10" x14ac:dyDescent="0.2">
      <c r="A27" s="115" t="s">
        <v>31</v>
      </c>
      <c r="B27" s="116" t="s">
        <v>32</v>
      </c>
      <c r="C27" s="1256">
        <v>7635</v>
      </c>
      <c r="D27" s="278">
        <v>934</v>
      </c>
      <c r="E27" s="1256">
        <v>14945</v>
      </c>
      <c r="F27" s="1260">
        <f t="shared" si="0"/>
        <v>195.74328749181402</v>
      </c>
      <c r="G27" s="739">
        <v>500</v>
      </c>
      <c r="H27" s="739">
        <v>0</v>
      </c>
      <c r="I27" s="739">
        <v>500</v>
      </c>
      <c r="J27" s="199">
        <f t="shared" si="2"/>
        <v>100</v>
      </c>
    </row>
    <row r="28" spans="1:10" x14ac:dyDescent="0.2">
      <c r="A28" s="126" t="s">
        <v>35</v>
      </c>
      <c r="B28" s="127" t="s">
        <v>36</v>
      </c>
      <c r="C28" s="1257">
        <v>19831</v>
      </c>
      <c r="D28" s="288">
        <v>4093</v>
      </c>
      <c r="E28" s="1257">
        <v>22535</v>
      </c>
      <c r="F28" s="1260">
        <f t="shared" si="0"/>
        <v>113.63521758862387</v>
      </c>
      <c r="G28" s="740">
        <v>8000</v>
      </c>
      <c r="H28" s="740">
        <v>3564</v>
      </c>
      <c r="I28" s="740">
        <v>6500</v>
      </c>
      <c r="J28" s="199">
        <f t="shared" si="2"/>
        <v>81.25</v>
      </c>
    </row>
    <row r="29" spans="1:10" ht="13.5" thickBot="1" x14ac:dyDescent="0.25">
      <c r="A29" s="126" t="s">
        <v>38</v>
      </c>
      <c r="B29" s="41" t="s">
        <v>237</v>
      </c>
      <c r="C29" s="1258">
        <v>0</v>
      </c>
      <c r="D29" s="349">
        <v>0</v>
      </c>
      <c r="E29" s="1258"/>
      <c r="F29" s="1261">
        <v>0</v>
      </c>
      <c r="G29" s="741">
        <v>0</v>
      </c>
      <c r="H29" s="741">
        <v>0</v>
      </c>
      <c r="I29" s="741">
        <v>0</v>
      </c>
      <c r="J29" s="293">
        <v>0</v>
      </c>
    </row>
    <row r="30" spans="1:10" ht="13.5" thickBot="1" x14ac:dyDescent="0.25">
      <c r="A30" s="6" t="s">
        <v>39</v>
      </c>
      <c r="B30" s="34" t="s">
        <v>390</v>
      </c>
      <c r="C30" s="255">
        <v>219527</v>
      </c>
      <c r="D30" s="255">
        <v>1401584</v>
      </c>
      <c r="E30" s="255">
        <v>196702</v>
      </c>
      <c r="F30" s="194">
        <f t="shared" ref="F30" si="3">AVERAGE(E30/C30*100)</f>
        <v>89.6026456882297</v>
      </c>
      <c r="G30" s="881">
        <v>0</v>
      </c>
      <c r="H30" s="881">
        <v>0</v>
      </c>
      <c r="I30" s="881">
        <v>0</v>
      </c>
      <c r="J30" s="955">
        <v>0</v>
      </c>
    </row>
    <row r="31" spans="1:10" ht="13.5" thickBot="1" x14ac:dyDescent="0.25">
      <c r="A31" s="878"/>
      <c r="B31" s="75" t="s">
        <v>116</v>
      </c>
      <c r="C31" s="207">
        <f>SUM(C12:C29)-C18+C30</f>
        <v>12334362</v>
      </c>
      <c r="D31" s="207">
        <f>D12+D13+D14+D15+D16+D17+D18+D30</f>
        <v>21277824</v>
      </c>
      <c r="E31" s="207">
        <f>SUM(E12:E29)-E18+E30</f>
        <v>14770160</v>
      </c>
      <c r="F31" s="114">
        <f>AVERAGE(E31/C31*100)</f>
        <v>119.74806641802796</v>
      </c>
      <c r="G31" s="113">
        <f>G18+G17+G16+G14+G13+G12</f>
        <v>1201200</v>
      </c>
      <c r="H31" s="207">
        <f>H12+H13+H14+H15+H16+H17+H18+H30</f>
        <v>1004571</v>
      </c>
      <c r="I31" s="113">
        <f>I18+I17+I16+I14+I13+I12</f>
        <v>1153280</v>
      </c>
      <c r="J31" s="114">
        <f>AVERAGE(I31/G31*100)</f>
        <v>96.010656010656021</v>
      </c>
    </row>
    <row r="32" spans="1:10" ht="13.5" thickBot="1" x14ac:dyDescent="0.25">
      <c r="A32" s="111"/>
      <c r="B32" s="314" t="s">
        <v>135</v>
      </c>
      <c r="C32" s="647">
        <v>321437</v>
      </c>
      <c r="D32" s="647">
        <v>84780</v>
      </c>
      <c r="E32" s="647">
        <v>700277</v>
      </c>
      <c r="F32" s="114">
        <f>AVERAGE(E32/C32*100)</f>
        <v>217.85824282829918</v>
      </c>
      <c r="G32" s="113">
        <v>6500</v>
      </c>
      <c r="H32" s="113">
        <v>6837</v>
      </c>
      <c r="I32" s="113">
        <v>9000</v>
      </c>
      <c r="J32" s="114">
        <f>AVERAGE(I32/G32*100)</f>
        <v>138.46153846153845</v>
      </c>
    </row>
    <row r="33" spans="1:12" ht="13.5" thickBot="1" x14ac:dyDescent="0.25">
      <c r="A33" s="203"/>
      <c r="B33" s="250" t="s">
        <v>241</v>
      </c>
      <c r="C33" s="647">
        <v>0</v>
      </c>
      <c r="D33" s="647">
        <v>0</v>
      </c>
      <c r="E33" s="647">
        <v>0</v>
      </c>
      <c r="F33" s="114">
        <v>0</v>
      </c>
      <c r="G33" s="113">
        <v>0</v>
      </c>
      <c r="H33" s="113">
        <v>0</v>
      </c>
      <c r="I33" s="113">
        <v>0</v>
      </c>
      <c r="J33" s="114">
        <v>0</v>
      </c>
      <c r="L33" s="390"/>
    </row>
    <row r="34" spans="1:12" x14ac:dyDescent="0.2">
      <c r="A34" s="559"/>
      <c r="B34" s="756"/>
      <c r="C34" s="560"/>
      <c r="D34" s="560"/>
      <c r="E34" s="560"/>
      <c r="F34" s="561"/>
      <c r="G34" s="562"/>
      <c r="H34" s="562"/>
      <c r="I34" s="562"/>
      <c r="J34" s="563"/>
      <c r="L34" s="390"/>
    </row>
    <row r="35" spans="1:12" ht="15" x14ac:dyDescent="0.25">
      <c r="A35" s="559"/>
      <c r="B35" s="491" t="s">
        <v>50</v>
      </c>
      <c r="C35" s="564">
        <f>C31+C32+C33</f>
        <v>12655799</v>
      </c>
      <c r="D35" s="564">
        <f>D31+D32+D33</f>
        <v>21362604</v>
      </c>
      <c r="E35" s="564">
        <f>E31+E33+E32</f>
        <v>15470437</v>
      </c>
      <c r="F35" s="544">
        <f>AVERAGE(E35/C35*100)</f>
        <v>122.23990757122485</v>
      </c>
      <c r="G35" s="564">
        <f>G31+G32+G33</f>
        <v>1207700</v>
      </c>
      <c r="H35" s="564">
        <f>H31+H32+H33</f>
        <v>1011408</v>
      </c>
      <c r="I35" s="564">
        <f t="shared" ref="I35" si="4">I31+I32+I33</f>
        <v>1162280</v>
      </c>
      <c r="J35" s="544">
        <f>AVERAGE(I35/G35*100)</f>
        <v>96.239132234826528</v>
      </c>
      <c r="L35" s="390"/>
    </row>
    <row r="36" spans="1:12" ht="13.5" thickBot="1" x14ac:dyDescent="0.25">
      <c r="A36" s="565"/>
      <c r="B36" s="567"/>
      <c r="C36" s="566"/>
      <c r="D36" s="566"/>
      <c r="E36" s="567"/>
      <c r="F36" s="568"/>
      <c r="G36" s="567"/>
      <c r="H36" s="567"/>
      <c r="I36" s="567"/>
      <c r="J36" s="569"/>
    </row>
    <row r="38" spans="1:12" x14ac:dyDescent="0.2">
      <c r="E38" s="390"/>
    </row>
  </sheetData>
  <mergeCells count="6">
    <mergeCell ref="G1:J1"/>
    <mergeCell ref="C6:F6"/>
    <mergeCell ref="G6:J6"/>
    <mergeCell ref="A2:B2"/>
    <mergeCell ref="G2:J2"/>
    <mergeCell ref="A4:J4"/>
  </mergeCells>
  <phoneticPr fontId="0" type="noConversion"/>
  <pageMargins left="0.78740157480314965" right="0.39370078740157483" top="0.98425196850393704" bottom="0.39370078740157483" header="0" footer="0"/>
  <pageSetup paperSize="9" scale="91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view="pageBreakPreview" topLeftCell="A4" zoomScaleNormal="100" zoomScaleSheetLayoutView="100" workbookViewId="0">
      <selection activeCell="G40" sqref="G40"/>
    </sheetView>
  </sheetViews>
  <sheetFormatPr defaultRowHeight="12.75" x14ac:dyDescent="0.2"/>
  <cols>
    <col min="1" max="1" width="4.7109375" customWidth="1"/>
    <col min="2" max="2" width="41.28515625" customWidth="1"/>
    <col min="3" max="5" width="12" customWidth="1"/>
    <col min="6" max="6" width="7.5703125" customWidth="1"/>
    <col min="7" max="7" width="9" customWidth="1"/>
  </cols>
  <sheetData>
    <row r="1" spans="1:7" x14ac:dyDescent="0.2">
      <c r="A1" s="86"/>
      <c r="B1" s="86"/>
      <c r="C1" s="86"/>
      <c r="D1" s="86"/>
      <c r="E1" s="1443" t="s">
        <v>130</v>
      </c>
      <c r="F1" s="1443"/>
      <c r="G1" s="1443"/>
    </row>
    <row r="2" spans="1:7" x14ac:dyDescent="0.2">
      <c r="A2" s="1444" t="s">
        <v>493</v>
      </c>
      <c r="B2" s="1444"/>
      <c r="C2" s="820"/>
      <c r="D2" s="820"/>
      <c r="E2" s="820"/>
      <c r="F2" s="820"/>
      <c r="G2" s="820"/>
    </row>
    <row r="3" spans="1:7" x14ac:dyDescent="0.2">
      <c r="A3" s="819"/>
      <c r="B3" s="819"/>
      <c r="C3" s="820"/>
      <c r="D3" s="820"/>
      <c r="E3" s="820"/>
      <c r="F3" s="820"/>
      <c r="G3" s="820"/>
    </row>
    <row r="4" spans="1:7" ht="15" x14ac:dyDescent="0.25">
      <c r="A4" s="1442" t="s">
        <v>95</v>
      </c>
      <c r="B4" s="1442"/>
      <c r="C4" s="1442"/>
      <c r="D4" s="1442"/>
      <c r="E4" s="1442"/>
      <c r="F4" s="1442"/>
      <c r="G4" s="1442"/>
    </row>
    <row r="5" spans="1:7" ht="15" x14ac:dyDescent="0.25">
      <c r="A5" s="1442" t="s">
        <v>81</v>
      </c>
      <c r="B5" s="1442"/>
      <c r="C5" s="1442"/>
      <c r="D5" s="1442"/>
      <c r="E5" s="1442"/>
      <c r="F5" s="1442"/>
      <c r="G5" s="1442"/>
    </row>
    <row r="6" spans="1:7" ht="15.75" thickBot="1" x14ac:dyDescent="0.3">
      <c r="A6" s="818"/>
      <c r="B6" s="818"/>
      <c r="C6" s="818"/>
      <c r="D6" s="1089"/>
      <c r="E6" s="818"/>
      <c r="F6" s="818"/>
      <c r="G6" s="818"/>
    </row>
    <row r="7" spans="1:7" x14ac:dyDescent="0.2">
      <c r="A7" s="239" t="s">
        <v>265</v>
      </c>
      <c r="B7" s="169"/>
      <c r="C7" s="241" t="s">
        <v>293</v>
      </c>
      <c r="D7" s="241" t="s">
        <v>438</v>
      </c>
      <c r="E7" s="241" t="s">
        <v>293</v>
      </c>
      <c r="F7" s="241"/>
      <c r="G7" s="241" t="s">
        <v>257</v>
      </c>
    </row>
    <row r="8" spans="1:7" x14ac:dyDescent="0.2">
      <c r="A8" s="16" t="s">
        <v>266</v>
      </c>
      <c r="B8" s="76" t="s">
        <v>2</v>
      </c>
      <c r="C8" s="76" t="s">
        <v>294</v>
      </c>
      <c r="D8" s="76" t="s">
        <v>434</v>
      </c>
      <c r="E8" s="76" t="s">
        <v>294</v>
      </c>
      <c r="F8" s="76" t="s">
        <v>9</v>
      </c>
      <c r="G8" s="76" t="s">
        <v>259</v>
      </c>
    </row>
    <row r="9" spans="1:7" ht="13.5" thickBot="1" x14ac:dyDescent="0.25">
      <c r="A9" s="242"/>
      <c r="B9" s="170"/>
      <c r="C9" s="243" t="s">
        <v>489</v>
      </c>
      <c r="D9" s="243" t="s">
        <v>489</v>
      </c>
      <c r="E9" s="243" t="s">
        <v>494</v>
      </c>
      <c r="F9" s="243" t="s">
        <v>437</v>
      </c>
      <c r="G9" s="243" t="s">
        <v>258</v>
      </c>
    </row>
    <row r="10" spans="1:7" ht="13.5" thickBot="1" x14ac:dyDescent="0.25">
      <c r="A10" s="260">
        <v>1</v>
      </c>
      <c r="B10" s="261">
        <v>2</v>
      </c>
      <c r="C10" s="261">
        <v>3</v>
      </c>
      <c r="D10" s="166">
        <v>4</v>
      </c>
      <c r="E10" s="135">
        <v>5</v>
      </c>
      <c r="F10" s="261">
        <v>6</v>
      </c>
      <c r="G10" s="261">
        <v>7</v>
      </c>
    </row>
    <row r="11" spans="1:7" ht="13.5" thickBot="1" x14ac:dyDescent="0.25">
      <c r="A11" s="1438" t="s">
        <v>64</v>
      </c>
      <c r="B11" s="1439"/>
      <c r="C11" s="1439"/>
      <c r="D11" s="1439"/>
      <c r="E11" s="1439"/>
      <c r="F11" s="1439"/>
      <c r="G11" s="1439"/>
    </row>
    <row r="12" spans="1:7" x14ac:dyDescent="0.2">
      <c r="A12" s="784">
        <v>526</v>
      </c>
      <c r="B12" s="1137" t="s">
        <v>120</v>
      </c>
      <c r="C12" s="142">
        <v>780200</v>
      </c>
      <c r="D12" s="1223">
        <v>754299</v>
      </c>
      <c r="E12" s="142">
        <v>900400</v>
      </c>
      <c r="F12" s="648">
        <f>E12/C12*100</f>
        <v>115.40630607536528</v>
      </c>
      <c r="G12" s="1339">
        <v>0</v>
      </c>
    </row>
    <row r="13" spans="1:7" x14ac:dyDescent="0.2">
      <c r="A13" s="785">
        <v>530</v>
      </c>
      <c r="B13" s="174" t="s">
        <v>121</v>
      </c>
      <c r="C13" s="144">
        <v>3343448</v>
      </c>
      <c r="D13" s="1239">
        <v>2826319</v>
      </c>
      <c r="E13" s="144">
        <v>3901303</v>
      </c>
      <c r="F13" s="748">
        <f>E13/C13*100</f>
        <v>116.68502097236146</v>
      </c>
      <c r="G13" s="1335">
        <v>45</v>
      </c>
    </row>
    <row r="14" spans="1:7" x14ac:dyDescent="0.2">
      <c r="A14" s="785">
        <v>532</v>
      </c>
      <c r="B14" s="174" t="s">
        <v>78</v>
      </c>
      <c r="C14" s="144">
        <v>0</v>
      </c>
      <c r="D14" s="1239">
        <v>412508</v>
      </c>
      <c r="E14" s="144">
        <v>0</v>
      </c>
      <c r="F14" s="748">
        <v>0</v>
      </c>
      <c r="G14" s="1335">
        <v>0</v>
      </c>
    </row>
    <row r="15" spans="1:7" x14ac:dyDescent="0.2">
      <c r="A15" s="785">
        <v>534</v>
      </c>
      <c r="B15" s="174" t="s">
        <v>244</v>
      </c>
      <c r="C15" s="144">
        <v>180591</v>
      </c>
      <c r="D15" s="1239">
        <v>47881</v>
      </c>
      <c r="E15" s="144">
        <v>144918</v>
      </c>
      <c r="F15" s="748">
        <f t="shared" ref="F15:F22" si="0">E15/C15*100</f>
        <v>80.246523913151819</v>
      </c>
      <c r="G15" s="1335">
        <v>1</v>
      </c>
    </row>
    <row r="16" spans="1:7" x14ac:dyDescent="0.2">
      <c r="A16" s="785">
        <v>535</v>
      </c>
      <c r="B16" s="863" t="s">
        <v>481</v>
      </c>
      <c r="C16" s="144">
        <v>175257</v>
      </c>
      <c r="D16" s="144">
        <v>182890</v>
      </c>
      <c r="E16" s="144">
        <v>213061</v>
      </c>
      <c r="F16" s="748">
        <v>0</v>
      </c>
      <c r="G16" s="1335">
        <v>7</v>
      </c>
    </row>
    <row r="17" spans="1:9" x14ac:dyDescent="0.2">
      <c r="A17" s="785">
        <v>540</v>
      </c>
      <c r="B17" s="174" t="s">
        <v>77</v>
      </c>
      <c r="C17" s="246">
        <v>708830</v>
      </c>
      <c r="D17" s="246">
        <v>471906</v>
      </c>
      <c r="E17" s="246">
        <v>827764</v>
      </c>
      <c r="F17" s="748">
        <f t="shared" si="0"/>
        <v>116.77891737087877</v>
      </c>
      <c r="G17" s="1335">
        <v>13</v>
      </c>
    </row>
    <row r="18" spans="1:9" x14ac:dyDescent="0.2">
      <c r="A18" s="785">
        <v>541</v>
      </c>
      <c r="B18" s="174" t="s">
        <v>106</v>
      </c>
      <c r="C18" s="246">
        <v>1016634</v>
      </c>
      <c r="D18" s="246">
        <v>866397</v>
      </c>
      <c r="E18" s="246">
        <v>1282078</v>
      </c>
      <c r="F18" s="748">
        <f t="shared" si="0"/>
        <v>126.11008484862791</v>
      </c>
      <c r="G18" s="1335">
        <v>21</v>
      </c>
    </row>
    <row r="19" spans="1:9" x14ac:dyDescent="0.2">
      <c r="A19" s="785">
        <v>550</v>
      </c>
      <c r="B19" s="174" t="s">
        <v>245</v>
      </c>
      <c r="C19" s="246">
        <v>185312</v>
      </c>
      <c r="D19" s="246">
        <v>177371</v>
      </c>
      <c r="E19" s="246">
        <v>221641</v>
      </c>
      <c r="F19" s="748">
        <f t="shared" si="0"/>
        <v>119.60423501985839</v>
      </c>
      <c r="G19" s="1335">
        <v>0</v>
      </c>
    </row>
    <row r="20" spans="1:9" x14ac:dyDescent="0.2">
      <c r="A20" s="785">
        <v>551</v>
      </c>
      <c r="B20" s="174" t="s">
        <v>260</v>
      </c>
      <c r="C20" s="246">
        <v>2851386</v>
      </c>
      <c r="D20" s="246">
        <v>2015264</v>
      </c>
      <c r="E20" s="246">
        <v>3467542</v>
      </c>
      <c r="F20" s="748">
        <f t="shared" si="0"/>
        <v>121.60899997404771</v>
      </c>
      <c r="G20" s="1335">
        <v>15.5</v>
      </c>
    </row>
    <row r="21" spans="1:9" x14ac:dyDescent="0.2">
      <c r="A21" s="785">
        <v>554</v>
      </c>
      <c r="B21" s="174" t="s">
        <v>80</v>
      </c>
      <c r="C21" s="246">
        <v>963422</v>
      </c>
      <c r="D21" s="246">
        <v>697826</v>
      </c>
      <c r="E21" s="246">
        <v>1353946</v>
      </c>
      <c r="F21" s="748">
        <f t="shared" si="0"/>
        <v>140.5350926177729</v>
      </c>
      <c r="G21" s="1335">
        <v>13</v>
      </c>
    </row>
    <row r="22" spans="1:9" x14ac:dyDescent="0.2">
      <c r="A22" s="785">
        <v>561</v>
      </c>
      <c r="B22" s="863" t="s">
        <v>483</v>
      </c>
      <c r="C22" s="246">
        <v>1672616</v>
      </c>
      <c r="D22" s="246">
        <v>893043</v>
      </c>
      <c r="E22" s="246">
        <v>1843767</v>
      </c>
      <c r="F22" s="748">
        <f t="shared" si="0"/>
        <v>110.23253394682342</v>
      </c>
      <c r="G22" s="1351">
        <v>48.5</v>
      </c>
    </row>
    <row r="23" spans="1:9" x14ac:dyDescent="0.2">
      <c r="A23" s="785">
        <v>562</v>
      </c>
      <c r="B23" s="863" t="s">
        <v>482</v>
      </c>
      <c r="C23" s="246">
        <v>299779</v>
      </c>
      <c r="D23" s="246">
        <v>10621464</v>
      </c>
      <c r="E23" s="246">
        <v>449438</v>
      </c>
      <c r="F23" s="748">
        <v>0</v>
      </c>
      <c r="G23" s="1351">
        <v>0</v>
      </c>
    </row>
    <row r="24" spans="1:9" ht="13.5" thickBot="1" x14ac:dyDescent="0.25">
      <c r="A24" s="785">
        <v>589</v>
      </c>
      <c r="B24" s="174" t="s">
        <v>316</v>
      </c>
      <c r="C24" s="246">
        <v>156887</v>
      </c>
      <c r="D24" s="246">
        <v>1310656</v>
      </c>
      <c r="E24" s="246">
        <v>164302</v>
      </c>
      <c r="F24" s="748">
        <v>0</v>
      </c>
      <c r="G24" s="1337">
        <v>0</v>
      </c>
    </row>
    <row r="25" spans="1:9" ht="13.5" thickBot="1" x14ac:dyDescent="0.25">
      <c r="A25" s="148"/>
      <c r="B25" s="429" t="s">
        <v>116</v>
      </c>
      <c r="C25" s="248">
        <f>SUM(C12:C24)</f>
        <v>12334362</v>
      </c>
      <c r="D25" s="248">
        <f>SUM(D12:D24)</f>
        <v>21277824</v>
      </c>
      <c r="E25" s="757">
        <f>SUM(E12:E24)</f>
        <v>14770160</v>
      </c>
      <c r="F25" s="403">
        <f>E25/C25*100</f>
        <v>119.74806641802796</v>
      </c>
      <c r="G25" s="1338">
        <f>SUM(G12:G24)</f>
        <v>164</v>
      </c>
    </row>
    <row r="26" spans="1:9" ht="13.5" thickBot="1" x14ac:dyDescent="0.25">
      <c r="A26" s="247"/>
      <c r="B26" s="21" t="s">
        <v>135</v>
      </c>
      <c r="C26" s="758">
        <v>321437</v>
      </c>
      <c r="D26" s="758">
        <f>26598+36696+3288+8694+9504</f>
        <v>84780</v>
      </c>
      <c r="E26" s="758">
        <f>57844+275056+2000+13100+93759+26318+18800+148400+65000</f>
        <v>700277</v>
      </c>
      <c r="F26" s="759">
        <f>E26/C26*100</f>
        <v>217.85824282829918</v>
      </c>
      <c r="G26" s="1327">
        <v>0</v>
      </c>
    </row>
    <row r="27" spans="1:9" ht="13.5" thickBot="1" x14ac:dyDescent="0.25">
      <c r="A27" s="148"/>
      <c r="B27" s="438" t="s">
        <v>241</v>
      </c>
      <c r="C27" s="745">
        <v>0</v>
      </c>
      <c r="D27" s="745">
        <v>0</v>
      </c>
      <c r="E27" s="745">
        <v>0</v>
      </c>
      <c r="F27" s="249">
        <v>0</v>
      </c>
      <c r="G27" s="1352">
        <v>0</v>
      </c>
    </row>
    <row r="28" spans="1:9" x14ac:dyDescent="0.2">
      <c r="A28" s="156"/>
      <c r="B28" s="262"/>
      <c r="C28" s="263"/>
      <c r="D28" s="263"/>
      <c r="E28" s="263"/>
      <c r="F28" s="1149"/>
      <c r="G28" s="1301"/>
    </row>
    <row r="29" spans="1:9" ht="13.5" thickBot="1" x14ac:dyDescent="0.25">
      <c r="A29" s="264"/>
      <c r="B29" s="427" t="s">
        <v>161</v>
      </c>
      <c r="C29" s="265">
        <f>C25+C26+C27</f>
        <v>12655799</v>
      </c>
      <c r="D29" s="265">
        <f>D25+D26+D27</f>
        <v>21362604</v>
      </c>
      <c r="E29" s="265">
        <f>E25+E26+E27</f>
        <v>15470437</v>
      </c>
      <c r="F29" s="1144">
        <f>E29/C29*100</f>
        <v>122.23990757122485</v>
      </c>
      <c r="G29" s="1353">
        <f>G25</f>
        <v>164</v>
      </c>
      <c r="I29" s="390"/>
    </row>
    <row r="30" spans="1:9" ht="13.5" thickBot="1" x14ac:dyDescent="0.25">
      <c r="A30" s="1438" t="s">
        <v>84</v>
      </c>
      <c r="B30" s="1439"/>
      <c r="C30" s="1439"/>
      <c r="D30" s="1439"/>
      <c r="E30" s="1439"/>
      <c r="F30" s="1439"/>
      <c r="G30" s="1445"/>
    </row>
    <row r="31" spans="1:9" x14ac:dyDescent="0.2">
      <c r="A31" s="784">
        <v>524</v>
      </c>
      <c r="B31" s="173" t="s">
        <v>156</v>
      </c>
      <c r="C31" s="771">
        <v>1007200</v>
      </c>
      <c r="D31" s="1223">
        <v>828067</v>
      </c>
      <c r="E31" s="771">
        <v>934700</v>
      </c>
      <c r="F31" s="648">
        <f>E31/C31*100</f>
        <v>92.801826846703733</v>
      </c>
      <c r="G31" s="1354">
        <v>27</v>
      </c>
    </row>
    <row r="32" spans="1:9" x14ac:dyDescent="0.2">
      <c r="A32" s="785">
        <v>525</v>
      </c>
      <c r="B32" s="174" t="s">
        <v>261</v>
      </c>
      <c r="C32" s="1248">
        <v>125000</v>
      </c>
      <c r="D32" s="1224">
        <v>127639</v>
      </c>
      <c r="E32" s="1248">
        <v>149430</v>
      </c>
      <c r="F32" s="748">
        <f t="shared" ref="F32:F35" si="1">E32/C32*100</f>
        <v>119.54400000000001</v>
      </c>
      <c r="G32" s="1355">
        <v>6.5</v>
      </c>
    </row>
    <row r="33" spans="1:7" x14ac:dyDescent="0.2">
      <c r="A33" s="260">
        <v>532</v>
      </c>
      <c r="B33" s="1210" t="s">
        <v>78</v>
      </c>
      <c r="C33" s="1249">
        <v>0</v>
      </c>
      <c r="D33" s="1225">
        <v>2476</v>
      </c>
      <c r="E33" s="1249">
        <v>0</v>
      </c>
      <c r="F33" s="748">
        <v>0</v>
      </c>
      <c r="G33" s="1356">
        <v>0</v>
      </c>
    </row>
    <row r="34" spans="1:7" x14ac:dyDescent="0.2">
      <c r="A34" s="785">
        <v>530</v>
      </c>
      <c r="B34" s="174" t="s">
        <v>121</v>
      </c>
      <c r="C34" s="1249">
        <v>0</v>
      </c>
      <c r="D34" s="1225">
        <v>0</v>
      </c>
      <c r="E34" s="1249">
        <v>0</v>
      </c>
      <c r="F34" s="748" t="e">
        <f t="shared" si="1"/>
        <v>#DIV/0!</v>
      </c>
      <c r="G34" s="1356">
        <v>0</v>
      </c>
    </row>
    <row r="35" spans="1:7" ht="13.5" thickBot="1" x14ac:dyDescent="0.25">
      <c r="A35" s="1240">
        <v>533</v>
      </c>
      <c r="B35" s="864" t="s">
        <v>479</v>
      </c>
      <c r="C35" s="1250">
        <v>69000</v>
      </c>
      <c r="D35" s="1241">
        <v>46389</v>
      </c>
      <c r="E35" s="1250">
        <v>69150</v>
      </c>
      <c r="F35" s="1098">
        <f t="shared" si="1"/>
        <v>100.21739130434784</v>
      </c>
      <c r="G35" s="1357">
        <v>1.5</v>
      </c>
    </row>
    <row r="36" spans="1:7" ht="13.5" thickBot="1" x14ac:dyDescent="0.25">
      <c r="A36" s="150"/>
      <c r="B36" s="252" t="s">
        <v>116</v>
      </c>
      <c r="C36" s="1065">
        <f>SUM(C31:C33)+C35+C34</f>
        <v>1201200</v>
      </c>
      <c r="D36" s="1065">
        <f>SUM(D31:D33)+D35+D34</f>
        <v>1004571</v>
      </c>
      <c r="E36" s="1065">
        <f>SUM(E31:E33)+E35+E34</f>
        <v>1153280</v>
      </c>
      <c r="F36" s="1144">
        <f>E36/C36*100</f>
        <v>96.010656010656021</v>
      </c>
      <c r="G36" s="1324">
        <f>SUM(G31:G35)</f>
        <v>35</v>
      </c>
    </row>
    <row r="37" spans="1:7" ht="13.5" thickBot="1" x14ac:dyDescent="0.25">
      <c r="A37" s="643"/>
      <c r="B37" s="890" t="s">
        <v>135</v>
      </c>
      <c r="C37" s="1226">
        <v>6500</v>
      </c>
      <c r="D37" s="139">
        <f>6837</f>
        <v>6837</v>
      </c>
      <c r="E37" s="139">
        <v>9000</v>
      </c>
      <c r="F37" s="172">
        <f>E37/C37*100</f>
        <v>138.46153846153845</v>
      </c>
      <c r="G37" s="140">
        <v>0</v>
      </c>
    </row>
    <row r="38" spans="1:7" ht="13.5" thickBot="1" x14ac:dyDescent="0.25">
      <c r="A38" s="266"/>
      <c r="B38" s="162" t="s">
        <v>149</v>
      </c>
      <c r="C38" s="1065">
        <f>C36+C37</f>
        <v>1207700</v>
      </c>
      <c r="D38" s="1065">
        <f>D36+D37</f>
        <v>1011408</v>
      </c>
      <c r="E38" s="141">
        <f>E36+E37</f>
        <v>1162280</v>
      </c>
      <c r="F38" s="267">
        <f>E38/C38*100</f>
        <v>96.239132234826528</v>
      </c>
      <c r="G38" s="1338">
        <f>G36</f>
        <v>35</v>
      </c>
    </row>
    <row r="39" spans="1:7" x14ac:dyDescent="0.2">
      <c r="A39" s="570"/>
      <c r="B39" s="571"/>
      <c r="C39" s="570"/>
      <c r="D39" s="1112"/>
      <c r="E39" s="572"/>
      <c r="F39" s="570"/>
      <c r="G39" s="1302"/>
    </row>
    <row r="40" spans="1:7" ht="15" x14ac:dyDescent="0.25">
      <c r="A40" s="570"/>
      <c r="B40" s="573" t="s">
        <v>131</v>
      </c>
      <c r="C40" s="478">
        <f>C38+C29</f>
        <v>13863499</v>
      </c>
      <c r="D40" s="478">
        <f>D38+D29</f>
        <v>22374012</v>
      </c>
      <c r="E40" s="477">
        <f>E29+E38</f>
        <v>16632717</v>
      </c>
      <c r="F40" s="554">
        <f>E40/C40*100</f>
        <v>119.97488512820608</v>
      </c>
      <c r="G40" s="1358">
        <f>G29+G38</f>
        <v>199</v>
      </c>
    </row>
    <row r="41" spans="1:7" ht="13.5" thickBot="1" x14ac:dyDescent="0.25">
      <c r="A41" s="463"/>
      <c r="B41" s="574"/>
      <c r="C41" s="463"/>
      <c r="D41" s="463"/>
      <c r="E41" s="464"/>
      <c r="F41" s="463"/>
      <c r="G41" s="1303"/>
    </row>
    <row r="44" spans="1:7" hidden="1" x14ac:dyDescent="0.2"/>
  </sheetData>
  <mergeCells count="6">
    <mergeCell ref="A5:G5"/>
    <mergeCell ref="E1:G1"/>
    <mergeCell ref="A2:B2"/>
    <mergeCell ref="A11:G11"/>
    <mergeCell ref="A30:G30"/>
    <mergeCell ref="A4:G4"/>
  </mergeCells>
  <phoneticPr fontId="17" type="noConversion"/>
  <pageMargins left="0.78740157480314965" right="0" top="0.78740157480314965" bottom="0" header="0" footer="0"/>
  <pageSetup paperSize="9" scale="90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view="pageBreakPreview" zoomScaleNormal="100" zoomScaleSheetLayoutView="100" workbookViewId="0">
      <selection activeCell="E27" sqref="E27"/>
    </sheetView>
  </sheetViews>
  <sheetFormatPr defaultRowHeight="12.75" x14ac:dyDescent="0.2"/>
  <cols>
    <col min="1" max="1" width="6.7109375" customWidth="1"/>
    <col min="2" max="2" width="45.5703125" customWidth="1"/>
    <col min="3" max="4" width="11.85546875" customWidth="1"/>
    <col min="5" max="5" width="11.42578125" customWidth="1"/>
    <col min="6" max="6" width="9.7109375" customWidth="1"/>
  </cols>
  <sheetData>
    <row r="1" spans="1:6" x14ac:dyDescent="0.2">
      <c r="E1" s="1376" t="s">
        <v>114</v>
      </c>
      <c r="F1" s="1376"/>
    </row>
    <row r="3" spans="1:6" x14ac:dyDescent="0.2">
      <c r="A3" s="9" t="s">
        <v>493</v>
      </c>
      <c r="B3" s="9"/>
    </row>
    <row r="5" spans="1:6" x14ac:dyDescent="0.2">
      <c r="A5" s="1397" t="s">
        <v>246</v>
      </c>
      <c r="B5" s="1397"/>
      <c r="C5" s="1397"/>
      <c r="D5" s="1397"/>
      <c r="E5" s="1397"/>
      <c r="F5" s="1397"/>
    </row>
    <row r="6" spans="1:6" x14ac:dyDescent="0.2">
      <c r="A6" s="1445" t="s">
        <v>247</v>
      </c>
      <c r="B6" s="1445"/>
      <c r="C6" s="1445"/>
      <c r="D6" s="1445"/>
      <c r="E6" s="1445"/>
      <c r="F6" s="1445"/>
    </row>
    <row r="7" spans="1:6" ht="13.5" thickBot="1" x14ac:dyDescent="0.25">
      <c r="A7" s="78"/>
      <c r="B7" s="78"/>
      <c r="C7" s="78"/>
      <c r="D7" s="1090"/>
      <c r="E7" s="78"/>
      <c r="F7" s="78"/>
    </row>
    <row r="8" spans="1:6" ht="13.5" thickBot="1" x14ac:dyDescent="0.25">
      <c r="A8" s="12"/>
      <c r="B8" s="13"/>
      <c r="C8" s="1418" t="s">
        <v>13</v>
      </c>
      <c r="D8" s="1419"/>
      <c r="E8" s="1419"/>
      <c r="F8" s="1420"/>
    </row>
    <row r="9" spans="1:6" x14ac:dyDescent="0.2">
      <c r="A9" s="14"/>
      <c r="B9" s="15"/>
      <c r="C9" s="241" t="s">
        <v>293</v>
      </c>
      <c r="D9" s="241" t="s">
        <v>438</v>
      </c>
      <c r="E9" s="241" t="s">
        <v>293</v>
      </c>
      <c r="F9" s="45"/>
    </row>
    <row r="10" spans="1:6" x14ac:dyDescent="0.2">
      <c r="A10" s="14" t="s">
        <v>1</v>
      </c>
      <c r="B10" s="16" t="s">
        <v>2</v>
      </c>
      <c r="C10" s="76" t="s">
        <v>294</v>
      </c>
      <c r="D10" s="76" t="s">
        <v>434</v>
      </c>
      <c r="E10" s="76" t="s">
        <v>294</v>
      </c>
      <c r="F10" s="46" t="s">
        <v>9</v>
      </c>
    </row>
    <row r="11" spans="1:6" ht="13.5" thickBot="1" x14ac:dyDescent="0.25">
      <c r="A11" s="17"/>
      <c r="B11" s="18"/>
      <c r="C11" s="243" t="s">
        <v>489</v>
      </c>
      <c r="D11" s="243" t="s">
        <v>489</v>
      </c>
      <c r="E11" s="243" t="s">
        <v>494</v>
      </c>
      <c r="F11" s="47" t="s">
        <v>437</v>
      </c>
    </row>
    <row r="12" spans="1:6" ht="13.5" thickBot="1" x14ac:dyDescent="0.25">
      <c r="A12" s="705">
        <v>1</v>
      </c>
      <c r="B12" s="318">
        <v>2</v>
      </c>
      <c r="C12" s="355">
        <v>3</v>
      </c>
      <c r="D12" s="355">
        <v>4</v>
      </c>
      <c r="E12" s="356">
        <v>5</v>
      </c>
      <c r="F12" s="356">
        <v>6</v>
      </c>
    </row>
    <row r="13" spans="1:6" x14ac:dyDescent="0.2">
      <c r="A13" s="437" t="s">
        <v>14</v>
      </c>
      <c r="B13" s="22" t="s">
        <v>138</v>
      </c>
      <c r="C13" s="179"/>
      <c r="D13" s="179"/>
      <c r="E13" s="179"/>
      <c r="F13" s="448"/>
    </row>
    <row r="14" spans="1:6" x14ac:dyDescent="0.2">
      <c r="A14" s="25"/>
      <c r="B14" s="26" t="s">
        <v>137</v>
      </c>
      <c r="C14" s="180">
        <v>1066480</v>
      </c>
      <c r="D14" s="180">
        <v>1057677</v>
      </c>
      <c r="E14" s="180">
        <v>1175576</v>
      </c>
      <c r="F14" s="449">
        <f t="shared" ref="F14:F32" si="0">E14/C14*100</f>
        <v>110.22954016952966</v>
      </c>
    </row>
    <row r="15" spans="1:6" x14ac:dyDescent="0.2">
      <c r="A15" s="339" t="s">
        <v>15</v>
      </c>
      <c r="B15" s="26" t="s">
        <v>139</v>
      </c>
      <c r="C15" s="180">
        <v>155500</v>
      </c>
      <c r="D15" s="180">
        <v>79720</v>
      </c>
      <c r="E15" s="180">
        <v>139976</v>
      </c>
      <c r="F15" s="357">
        <f t="shared" si="0"/>
        <v>90.016720257234724</v>
      </c>
    </row>
    <row r="16" spans="1:6" x14ac:dyDescent="0.2">
      <c r="A16" s="340" t="s">
        <v>16</v>
      </c>
      <c r="B16" s="30" t="s">
        <v>140</v>
      </c>
      <c r="C16" s="181">
        <v>131040</v>
      </c>
      <c r="D16" s="181">
        <v>129779</v>
      </c>
      <c r="E16" s="181">
        <v>137948</v>
      </c>
      <c r="F16" s="357">
        <f t="shared" si="0"/>
        <v>105.27167277167277</v>
      </c>
    </row>
    <row r="17" spans="1:8" x14ac:dyDescent="0.2">
      <c r="A17" s="340" t="s">
        <v>17</v>
      </c>
      <c r="B17" s="30" t="s">
        <v>141</v>
      </c>
      <c r="C17" s="181">
        <v>55240</v>
      </c>
      <c r="D17" s="181">
        <v>54067</v>
      </c>
      <c r="E17" s="181">
        <v>56976</v>
      </c>
      <c r="F17" s="357">
        <f t="shared" si="0"/>
        <v>103.14265025343954</v>
      </c>
    </row>
    <row r="18" spans="1:8" ht="13.5" thickBot="1" x14ac:dyDescent="0.25">
      <c r="A18" s="340" t="s">
        <v>18</v>
      </c>
      <c r="B18" s="32" t="s">
        <v>142</v>
      </c>
      <c r="C18" s="182">
        <v>30480</v>
      </c>
      <c r="D18" s="182">
        <v>26140</v>
      </c>
      <c r="E18" s="182">
        <v>33240</v>
      </c>
      <c r="F18" s="371">
        <f t="shared" si="0"/>
        <v>109.05511811023622</v>
      </c>
    </row>
    <row r="19" spans="1:8" ht="13.5" thickBot="1" x14ac:dyDescent="0.25">
      <c r="A19" s="6" t="s">
        <v>19</v>
      </c>
      <c r="B19" s="34" t="s">
        <v>20</v>
      </c>
      <c r="C19" s="71">
        <f>SUM(C20:C30)</f>
        <v>5714656</v>
      </c>
      <c r="D19" s="71">
        <f>D22+D23+D24+D25+D26+D27+D28+D29+D30+D20+D21</f>
        <v>5946193</v>
      </c>
      <c r="E19" s="71">
        <f>E22+E23+E24+E25+E26+E27+E28+E29+E30+E20+E21</f>
        <v>6770372</v>
      </c>
      <c r="F19" s="2">
        <f t="shared" si="0"/>
        <v>118.47383289562836</v>
      </c>
    </row>
    <row r="20" spans="1:8" x14ac:dyDescent="0.2">
      <c r="A20" s="197" t="s">
        <v>42</v>
      </c>
      <c r="B20" s="198" t="s">
        <v>43</v>
      </c>
      <c r="C20" s="142">
        <v>6000</v>
      </c>
      <c r="D20" s="142">
        <v>4933</v>
      </c>
      <c r="E20" s="142">
        <v>6000</v>
      </c>
      <c r="F20" s="948">
        <f t="shared" si="0"/>
        <v>100</v>
      </c>
    </row>
    <row r="21" spans="1:8" x14ac:dyDescent="0.2">
      <c r="A21" s="38" t="s">
        <v>46</v>
      </c>
      <c r="B21" s="35" t="s">
        <v>47</v>
      </c>
      <c r="C21" s="330">
        <v>300</v>
      </c>
      <c r="D21" s="1092">
        <v>0</v>
      </c>
      <c r="E21" s="330">
        <v>0</v>
      </c>
      <c r="F21" s="1247">
        <v>0</v>
      </c>
    </row>
    <row r="22" spans="1:8" x14ac:dyDescent="0.2">
      <c r="A22" s="38" t="s">
        <v>21</v>
      </c>
      <c r="B22" s="35" t="s">
        <v>22</v>
      </c>
      <c r="C22" s="1279">
        <v>10000</v>
      </c>
      <c r="D22" s="1092">
        <v>24484</v>
      </c>
      <c r="E22" s="183">
        <v>24000</v>
      </c>
      <c r="F22" s="1247">
        <f t="shared" si="0"/>
        <v>240</v>
      </c>
      <c r="H22" s="86"/>
    </row>
    <row r="23" spans="1:8" x14ac:dyDescent="0.2">
      <c r="A23" s="38" t="s">
        <v>24</v>
      </c>
      <c r="B23" s="39" t="s">
        <v>25</v>
      </c>
      <c r="C23" s="1279">
        <v>310054</v>
      </c>
      <c r="D23" s="1092">
        <v>267821</v>
      </c>
      <c r="E23" s="183">
        <v>279000</v>
      </c>
      <c r="F23" s="1247">
        <f t="shared" si="0"/>
        <v>89.984325311074841</v>
      </c>
    </row>
    <row r="24" spans="1:8" x14ac:dyDescent="0.2">
      <c r="A24" s="38" t="s">
        <v>26</v>
      </c>
      <c r="B24" s="35" t="s">
        <v>144</v>
      </c>
      <c r="C24" s="1279">
        <v>1050100</v>
      </c>
      <c r="D24" s="1092">
        <v>758688</v>
      </c>
      <c r="E24" s="183">
        <v>861000</v>
      </c>
      <c r="F24" s="1247">
        <f t="shared" si="0"/>
        <v>81.992191219883821</v>
      </c>
    </row>
    <row r="25" spans="1:8" x14ac:dyDescent="0.2">
      <c r="A25" s="38" t="s">
        <v>27</v>
      </c>
      <c r="B25" s="35" t="s">
        <v>54</v>
      </c>
      <c r="C25" s="1279">
        <v>3625268</v>
      </c>
      <c r="D25" s="1092">
        <v>4464975</v>
      </c>
      <c r="E25" s="183">
        <v>4835400</v>
      </c>
      <c r="F25" s="1247">
        <f t="shared" si="0"/>
        <v>133.38048387043386</v>
      </c>
    </row>
    <row r="26" spans="1:8" x14ac:dyDescent="0.2">
      <c r="A26" s="4" t="s">
        <v>29</v>
      </c>
      <c r="B26" s="37" t="s">
        <v>30</v>
      </c>
      <c r="C26" s="321">
        <v>708734</v>
      </c>
      <c r="D26" s="321">
        <v>420596</v>
      </c>
      <c r="E26" s="321">
        <f>1881070-1132198</f>
        <v>748872</v>
      </c>
      <c r="F26" s="1247">
        <f t="shared" si="0"/>
        <v>105.66333772614267</v>
      </c>
    </row>
    <row r="27" spans="1:8" x14ac:dyDescent="0.2">
      <c r="A27" s="4" t="s">
        <v>31</v>
      </c>
      <c r="B27" s="37" t="s">
        <v>32</v>
      </c>
      <c r="C27" s="321">
        <v>700</v>
      </c>
      <c r="D27" s="321">
        <v>360</v>
      </c>
      <c r="E27" s="321">
        <v>1800</v>
      </c>
      <c r="F27" s="1247">
        <f t="shared" si="0"/>
        <v>257.14285714285717</v>
      </c>
    </row>
    <row r="28" spans="1:8" x14ac:dyDescent="0.2">
      <c r="A28" s="126" t="s">
        <v>35</v>
      </c>
      <c r="B28" s="127" t="s">
        <v>36</v>
      </c>
      <c r="C28" s="321">
        <v>3500</v>
      </c>
      <c r="D28" s="321">
        <v>4336</v>
      </c>
      <c r="E28" s="321">
        <v>4300</v>
      </c>
      <c r="F28" s="1247">
        <f t="shared" si="0"/>
        <v>122.85714285714286</v>
      </c>
    </row>
    <row r="29" spans="1:8" x14ac:dyDescent="0.2">
      <c r="A29" s="4" t="s">
        <v>37</v>
      </c>
      <c r="B29" s="37" t="s">
        <v>274</v>
      </c>
      <c r="C29" s="1093">
        <v>0</v>
      </c>
      <c r="D29" s="1093">
        <v>0</v>
      </c>
      <c r="E29" s="335">
        <v>0</v>
      </c>
      <c r="F29" s="1247">
        <v>0</v>
      </c>
    </row>
    <row r="30" spans="1:8" ht="13.5" thickBot="1" x14ac:dyDescent="0.25">
      <c r="A30" s="40" t="s">
        <v>38</v>
      </c>
      <c r="B30" s="41" t="s">
        <v>146</v>
      </c>
      <c r="C30" s="1093">
        <v>0</v>
      </c>
      <c r="D30" s="1093">
        <v>0</v>
      </c>
      <c r="E30" s="335">
        <v>10000</v>
      </c>
      <c r="F30" s="1247">
        <v>0</v>
      </c>
    </row>
    <row r="31" spans="1:8" ht="13.5" thickBot="1" x14ac:dyDescent="0.25">
      <c r="A31" s="814" t="s">
        <v>280</v>
      </c>
      <c r="B31" s="811" t="s">
        <v>281</v>
      </c>
      <c r="C31" s="139">
        <f>C32+C34</f>
        <v>471400</v>
      </c>
      <c r="D31" s="139">
        <f>D33+D34</f>
        <v>583504</v>
      </c>
      <c r="E31" s="139">
        <f>E32+E34</f>
        <v>603600</v>
      </c>
      <c r="F31" s="2">
        <f t="shared" si="0"/>
        <v>128.04412388629615</v>
      </c>
    </row>
    <row r="32" spans="1:8" x14ac:dyDescent="0.2">
      <c r="A32" s="1453" t="s">
        <v>288</v>
      </c>
      <c r="B32" s="1455" t="s">
        <v>289</v>
      </c>
      <c r="C32" s="1450">
        <v>1000</v>
      </c>
      <c r="D32" s="1091"/>
      <c r="E32" s="1450">
        <v>13600</v>
      </c>
      <c r="F32" s="1457">
        <f t="shared" si="0"/>
        <v>1360</v>
      </c>
    </row>
    <row r="33" spans="1:6" ht="13.5" thickBot="1" x14ac:dyDescent="0.25">
      <c r="A33" s="1454"/>
      <c r="B33" s="1456"/>
      <c r="C33" s="1451"/>
      <c r="D33" s="322">
        <v>6288</v>
      </c>
      <c r="E33" s="1452"/>
      <c r="F33" s="1458"/>
    </row>
    <row r="34" spans="1:6" x14ac:dyDescent="0.2">
      <c r="A34" s="1446" t="s">
        <v>282</v>
      </c>
      <c r="B34" s="1448" t="s">
        <v>283</v>
      </c>
      <c r="C34" s="1450">
        <v>470400</v>
      </c>
      <c r="D34" s="1450">
        <v>577216</v>
      </c>
      <c r="E34" s="1460">
        <v>590000</v>
      </c>
      <c r="F34" s="1462">
        <f>E34/C34*100</f>
        <v>125.4251700680272</v>
      </c>
    </row>
    <row r="35" spans="1:6" ht="13.5" thickBot="1" x14ac:dyDescent="0.25">
      <c r="A35" s="1447"/>
      <c r="B35" s="1449"/>
      <c r="C35" s="1459"/>
      <c r="D35" s="1459"/>
      <c r="E35" s="1461"/>
      <c r="F35" s="1463"/>
    </row>
    <row r="36" spans="1:6" ht="13.5" thickBot="1" x14ac:dyDescent="0.25">
      <c r="A36" s="341"/>
      <c r="B36" s="75" t="s">
        <v>116</v>
      </c>
      <c r="C36" s="71">
        <f>C14+C15+C16+C17+C18+C19+C31</f>
        <v>7624796</v>
      </c>
      <c r="D36" s="71">
        <f>D14+D15+D16+D17+D18+D19+D31</f>
        <v>7877080</v>
      </c>
      <c r="E36" s="71">
        <f>E14+E15+E16+E17+E18+E19+E31</f>
        <v>8917688</v>
      </c>
      <c r="F36" s="2">
        <f>E36/C36*100</f>
        <v>116.95641430931398</v>
      </c>
    </row>
    <row r="37" spans="1:6" ht="13.5" thickBot="1" x14ac:dyDescent="0.25">
      <c r="A37" s="341"/>
      <c r="B37" s="314" t="s">
        <v>135</v>
      </c>
      <c r="C37" s="760">
        <v>5994183</v>
      </c>
      <c r="D37" s="760">
        <v>4639282</v>
      </c>
      <c r="E37" s="760">
        <v>2379718</v>
      </c>
      <c r="F37" s="2">
        <f>E37/C37*100</f>
        <v>39.700456259009776</v>
      </c>
    </row>
    <row r="38" spans="1:6" x14ac:dyDescent="0.2">
      <c r="A38" s="468"/>
      <c r="B38" s="575"/>
      <c r="C38" s="576"/>
      <c r="D38" s="576"/>
      <c r="E38" s="576"/>
      <c r="F38" s="577"/>
    </row>
    <row r="39" spans="1:6" ht="15" x14ac:dyDescent="0.2">
      <c r="A39" s="475"/>
      <c r="B39" s="578" t="s">
        <v>50</v>
      </c>
      <c r="C39" s="480">
        <f>C36+C37</f>
        <v>13618979</v>
      </c>
      <c r="D39" s="480">
        <f>D36+D37</f>
        <v>12516362</v>
      </c>
      <c r="E39" s="480">
        <f>E36+E37</f>
        <v>11297406</v>
      </c>
      <c r="F39" s="505">
        <f>E39/C39*100</f>
        <v>82.953399076391861</v>
      </c>
    </row>
    <row r="40" spans="1:6" ht="15.75" thickBot="1" x14ac:dyDescent="0.25">
      <c r="A40" s="482"/>
      <c r="B40" s="579"/>
      <c r="C40" s="452"/>
      <c r="D40" s="452"/>
      <c r="E40" s="452"/>
      <c r="F40" s="580"/>
    </row>
    <row r="41" spans="1:6" x14ac:dyDescent="0.2">
      <c r="A41" s="384"/>
      <c r="B41" s="384"/>
      <c r="C41" s="384"/>
      <c r="D41" s="384"/>
      <c r="E41" s="384"/>
      <c r="F41" s="384"/>
    </row>
  </sheetData>
  <mergeCells count="15">
    <mergeCell ref="E1:F1"/>
    <mergeCell ref="A5:F5"/>
    <mergeCell ref="A6:F6"/>
    <mergeCell ref="C8:F8"/>
    <mergeCell ref="A34:A35"/>
    <mergeCell ref="B34:B35"/>
    <mergeCell ref="C32:C33"/>
    <mergeCell ref="E32:E33"/>
    <mergeCell ref="A32:A33"/>
    <mergeCell ref="B32:B33"/>
    <mergeCell ref="F32:F33"/>
    <mergeCell ref="C34:C35"/>
    <mergeCell ref="E34:E35"/>
    <mergeCell ref="F34:F35"/>
    <mergeCell ref="D34:D35"/>
  </mergeCells>
  <phoneticPr fontId="0" type="noConversion"/>
  <pageMargins left="0.59055118110236227" right="0.15748031496062992" top="0.98425196850393704" bottom="0.39370078740157483" header="0" footer="0"/>
  <pageSetup paperSize="9" scale="9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view="pageBreakPreview" zoomScaleNormal="100" zoomScaleSheetLayoutView="100" workbookViewId="0">
      <selection activeCell="G24" sqref="G24"/>
    </sheetView>
  </sheetViews>
  <sheetFormatPr defaultRowHeight="12.75" x14ac:dyDescent="0.2"/>
  <cols>
    <col min="1" max="1" width="4.5703125" customWidth="1"/>
    <col min="2" max="2" width="41.85546875" customWidth="1"/>
    <col min="3" max="4" width="12.85546875" customWidth="1"/>
    <col min="5" max="5" width="11.5703125" customWidth="1"/>
    <col min="6" max="6" width="7.28515625" customWidth="1"/>
    <col min="7" max="7" width="8.5703125" customWidth="1"/>
  </cols>
  <sheetData>
    <row r="1" spans="1:7" x14ac:dyDescent="0.2">
      <c r="E1" s="1376" t="s">
        <v>132</v>
      </c>
      <c r="F1" s="1376"/>
      <c r="G1" s="1376"/>
    </row>
    <row r="3" spans="1:7" x14ac:dyDescent="0.2">
      <c r="A3" s="1405" t="s">
        <v>493</v>
      </c>
      <c r="B3" s="1405"/>
      <c r="C3" s="11"/>
      <c r="D3" s="11"/>
      <c r="E3" s="11"/>
      <c r="F3" s="11"/>
      <c r="G3" s="11"/>
    </row>
    <row r="4" spans="1:7" x14ac:dyDescent="0.2">
      <c r="A4" s="164"/>
      <c r="B4" s="164"/>
      <c r="C4" s="164"/>
      <c r="D4" s="164"/>
      <c r="E4" s="164"/>
      <c r="F4" s="164"/>
      <c r="G4" s="164"/>
    </row>
    <row r="5" spans="1:7" x14ac:dyDescent="0.2">
      <c r="A5" s="1397" t="s">
        <v>95</v>
      </c>
      <c r="B5" s="1397"/>
      <c r="C5" s="1397"/>
      <c r="D5" s="1397"/>
      <c r="E5" s="1397"/>
      <c r="F5" s="1397"/>
      <c r="G5" s="1397"/>
    </row>
    <row r="6" spans="1:7" x14ac:dyDescent="0.2">
      <c r="A6" s="1397" t="s">
        <v>157</v>
      </c>
      <c r="B6" s="1397"/>
      <c r="C6" s="1397"/>
      <c r="D6" s="1397"/>
      <c r="E6" s="1397"/>
      <c r="F6" s="1397"/>
      <c r="G6" s="1397"/>
    </row>
    <row r="7" spans="1:7" ht="13.5" thickBot="1" x14ac:dyDescent="0.25">
      <c r="A7" s="279"/>
      <c r="B7" s="279"/>
      <c r="C7" s="279"/>
      <c r="D7" s="279"/>
      <c r="E7" s="279"/>
      <c r="F7" s="279"/>
      <c r="G7" s="279"/>
    </row>
    <row r="8" spans="1:7" x14ac:dyDescent="0.2">
      <c r="A8" s="239" t="s">
        <v>265</v>
      </c>
      <c r="B8" s="280"/>
      <c r="C8" s="241" t="s">
        <v>293</v>
      </c>
      <c r="D8" s="241" t="s">
        <v>438</v>
      </c>
      <c r="E8" s="241" t="s">
        <v>293</v>
      </c>
      <c r="F8" s="241"/>
      <c r="G8" s="241" t="s">
        <v>257</v>
      </c>
    </row>
    <row r="9" spans="1:7" x14ac:dyDescent="0.2">
      <c r="A9" s="16" t="s">
        <v>266</v>
      </c>
      <c r="B9" s="281" t="s">
        <v>2</v>
      </c>
      <c r="C9" s="76" t="s">
        <v>294</v>
      </c>
      <c r="D9" s="76" t="s">
        <v>434</v>
      </c>
      <c r="E9" s="76" t="s">
        <v>294</v>
      </c>
      <c r="F9" s="76" t="s">
        <v>9</v>
      </c>
      <c r="G9" s="76" t="s">
        <v>253</v>
      </c>
    </row>
    <row r="10" spans="1:7" ht="13.5" thickBot="1" x14ac:dyDescent="0.25">
      <c r="A10" s="242"/>
      <c r="B10" s="282"/>
      <c r="C10" s="243" t="s">
        <v>489</v>
      </c>
      <c r="D10" s="243" t="s">
        <v>489</v>
      </c>
      <c r="E10" s="243" t="s">
        <v>494</v>
      </c>
      <c r="F10" s="243" t="s">
        <v>437</v>
      </c>
      <c r="G10" s="243" t="s">
        <v>258</v>
      </c>
    </row>
    <row r="11" spans="1:7" ht="13.5" thickBot="1" x14ac:dyDescent="0.25">
      <c r="A11" s="165">
        <v>1</v>
      </c>
      <c r="B11" s="166">
        <v>2</v>
      </c>
      <c r="C11" s="166">
        <v>3</v>
      </c>
      <c r="D11" s="166">
        <v>4</v>
      </c>
      <c r="E11" s="167">
        <v>5</v>
      </c>
      <c r="F11" s="166">
        <v>6</v>
      </c>
      <c r="G11" s="166">
        <v>7</v>
      </c>
    </row>
    <row r="12" spans="1:7" ht="13.5" thickBot="1" x14ac:dyDescent="0.25">
      <c r="A12" s="1438" t="s">
        <v>65</v>
      </c>
      <c r="B12" s="1439"/>
      <c r="C12" s="1439"/>
      <c r="D12" s="1439"/>
      <c r="E12" s="1439"/>
      <c r="F12" s="1439"/>
      <c r="G12" s="1439"/>
    </row>
    <row r="13" spans="1:7" x14ac:dyDescent="0.2">
      <c r="A13" s="705">
        <v>601</v>
      </c>
      <c r="B13" s="860" t="s">
        <v>158</v>
      </c>
      <c r="C13" s="284"/>
      <c r="D13" s="284"/>
      <c r="E13" s="404"/>
      <c r="F13" s="406"/>
      <c r="G13" s="705"/>
    </row>
    <row r="14" spans="1:7" x14ac:dyDescent="0.2">
      <c r="A14" s="746"/>
      <c r="B14" s="38" t="s">
        <v>159</v>
      </c>
      <c r="C14" s="358">
        <v>727420</v>
      </c>
      <c r="D14" s="245">
        <v>706148</v>
      </c>
      <c r="E14" s="358">
        <v>770644</v>
      </c>
      <c r="F14" s="405">
        <f t="shared" ref="F14:F22" si="0">E14/C14*100</f>
        <v>105.94209672541311</v>
      </c>
      <c r="G14" s="1325">
        <v>36</v>
      </c>
    </row>
    <row r="15" spans="1:7" x14ac:dyDescent="0.2">
      <c r="A15" s="746">
        <v>604</v>
      </c>
      <c r="B15" s="4" t="s">
        <v>92</v>
      </c>
      <c r="C15" s="358">
        <v>900100</v>
      </c>
      <c r="D15" s="245">
        <v>629681</v>
      </c>
      <c r="E15" s="358">
        <v>702000</v>
      </c>
      <c r="F15" s="405">
        <f t="shared" si="0"/>
        <v>77.991334296189308</v>
      </c>
      <c r="G15" s="1325">
        <v>0</v>
      </c>
    </row>
    <row r="16" spans="1:7" x14ac:dyDescent="0.2">
      <c r="A16" s="1211">
        <v>606</v>
      </c>
      <c r="B16" s="1238" t="s">
        <v>484</v>
      </c>
      <c r="C16" s="1212">
        <v>0</v>
      </c>
      <c r="D16" s="1212">
        <v>324070</v>
      </c>
      <c r="E16" s="1212">
        <v>0</v>
      </c>
      <c r="F16" s="405">
        <v>0</v>
      </c>
      <c r="G16" s="1359">
        <v>0</v>
      </c>
    </row>
    <row r="17" spans="1:7" x14ac:dyDescent="0.2">
      <c r="A17" s="261">
        <v>619</v>
      </c>
      <c r="B17" s="208" t="s">
        <v>461</v>
      </c>
      <c r="C17" s="351">
        <v>1717094</v>
      </c>
      <c r="D17" s="285">
        <v>1157399</v>
      </c>
      <c r="E17" s="351">
        <v>2170328</v>
      </c>
      <c r="F17" s="405">
        <f t="shared" si="0"/>
        <v>126.39540991931717</v>
      </c>
      <c r="G17" s="1325">
        <v>25</v>
      </c>
    </row>
    <row r="18" spans="1:7" x14ac:dyDescent="0.2">
      <c r="A18" s="782">
        <v>622</v>
      </c>
      <c r="B18" s="4" t="s">
        <v>93</v>
      </c>
      <c r="C18" s="350">
        <v>130000</v>
      </c>
      <c r="D18" s="246">
        <v>132112</v>
      </c>
      <c r="E18" s="350">
        <v>130000</v>
      </c>
      <c r="F18" s="405">
        <f t="shared" si="0"/>
        <v>100</v>
      </c>
      <c r="G18" s="1325">
        <v>0</v>
      </c>
    </row>
    <row r="19" spans="1:7" x14ac:dyDescent="0.2">
      <c r="A19" s="782">
        <v>623</v>
      </c>
      <c r="B19" s="4" t="s">
        <v>94</v>
      </c>
      <c r="C19" s="350">
        <v>3883454</v>
      </c>
      <c r="D19" s="246">
        <v>4658990</v>
      </c>
      <c r="E19" s="350">
        <v>4804716</v>
      </c>
      <c r="F19" s="405">
        <f t="shared" si="0"/>
        <v>123.72274784251339</v>
      </c>
      <c r="G19" s="1334">
        <v>14</v>
      </c>
    </row>
    <row r="20" spans="1:7" ht="13.5" thickBot="1" x14ac:dyDescent="0.25">
      <c r="A20" s="261">
        <v>627</v>
      </c>
      <c r="B20" s="40" t="s">
        <v>264</v>
      </c>
      <c r="C20" s="351">
        <v>266728</v>
      </c>
      <c r="D20" s="889">
        <v>268680</v>
      </c>
      <c r="E20" s="351">
        <v>340000</v>
      </c>
      <c r="F20" s="405">
        <f t="shared" si="0"/>
        <v>127.47068174319907</v>
      </c>
      <c r="G20" s="1326">
        <v>0</v>
      </c>
    </row>
    <row r="21" spans="1:7" ht="13.5" thickBot="1" x14ac:dyDescent="0.25">
      <c r="A21" s="148"/>
      <c r="B21" s="429" t="s">
        <v>71</v>
      </c>
      <c r="C21" s="248">
        <f>C14+C15+C17+C18+C19+C20</f>
        <v>7624796</v>
      </c>
      <c r="D21" s="248">
        <f>SUM(D14:D20)</f>
        <v>7877080</v>
      </c>
      <c r="E21" s="757">
        <f>SUM(E14:E20)</f>
        <v>8917688</v>
      </c>
      <c r="F21" s="172">
        <f t="shared" si="0"/>
        <v>116.95641430931398</v>
      </c>
      <c r="G21" s="1327">
        <f>G14+G17+G19</f>
        <v>75</v>
      </c>
    </row>
    <row r="22" spans="1:7" ht="13.5" thickBot="1" x14ac:dyDescent="0.25">
      <c r="A22" s="148"/>
      <c r="B22" s="388" t="s">
        <v>135</v>
      </c>
      <c r="C22" s="248">
        <v>5994183</v>
      </c>
      <c r="D22" s="248">
        <f>36900+379477+332316+3890589</f>
        <v>4639282</v>
      </c>
      <c r="E22" s="248">
        <f>14600+1095427+933951+335740</f>
        <v>2379718</v>
      </c>
      <c r="F22" s="172">
        <f t="shared" si="0"/>
        <v>39.700456259009776</v>
      </c>
      <c r="G22" s="1244"/>
    </row>
    <row r="23" spans="1:7" ht="12.75" customHeight="1" x14ac:dyDescent="0.25">
      <c r="A23" s="1464"/>
      <c r="B23" s="581"/>
      <c r="C23" s="582"/>
      <c r="D23" s="582"/>
      <c r="E23" s="583"/>
      <c r="F23" s="584"/>
      <c r="G23" s="1304"/>
    </row>
    <row r="24" spans="1:7" ht="12.75" customHeight="1" x14ac:dyDescent="0.25">
      <c r="A24" s="1465"/>
      <c r="B24" s="476" t="s">
        <v>117</v>
      </c>
      <c r="C24" s="585">
        <f>C21+C22</f>
        <v>13618979</v>
      </c>
      <c r="D24" s="585">
        <f>D21+D22</f>
        <v>12516362</v>
      </c>
      <c r="E24" s="585">
        <f>E21+E22</f>
        <v>11297406</v>
      </c>
      <c r="F24" s="554">
        <f>E24/C24*100</f>
        <v>82.953399076391861</v>
      </c>
      <c r="G24" s="1332">
        <f>G21</f>
        <v>75</v>
      </c>
    </row>
    <row r="25" spans="1:7" ht="13.5" customHeight="1" thickBot="1" x14ac:dyDescent="0.3">
      <c r="A25" s="1466"/>
      <c r="B25" s="587"/>
      <c r="C25" s="588"/>
      <c r="D25" s="588"/>
      <c r="E25" s="589"/>
      <c r="F25" s="590"/>
      <c r="G25" s="590"/>
    </row>
    <row r="26" spans="1:7" ht="13.5" customHeight="1" x14ac:dyDescent="0.25">
      <c r="A26" s="637"/>
      <c r="B26" s="638"/>
      <c r="C26" s="639"/>
      <c r="D26" s="639"/>
      <c r="E26" s="639"/>
      <c r="F26" s="640"/>
      <c r="G26" s="640"/>
    </row>
    <row r="32" spans="1:7" hidden="1" x14ac:dyDescent="0.2"/>
  </sheetData>
  <mergeCells count="6">
    <mergeCell ref="E1:G1"/>
    <mergeCell ref="A12:G12"/>
    <mergeCell ref="A23:A25"/>
    <mergeCell ref="A3:B3"/>
    <mergeCell ref="A5:G5"/>
    <mergeCell ref="A6:G6"/>
  </mergeCells>
  <phoneticPr fontId="17" type="noConversion"/>
  <pageMargins left="0.59055118110236227" right="0" top="0.78740157480314965" bottom="0" header="0" footer="0"/>
  <pageSetup paperSize="9" scale="95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7"/>
  <sheetViews>
    <sheetView view="pageBreakPreview" topLeftCell="A4" zoomScaleNormal="100" zoomScaleSheetLayoutView="100" workbookViewId="0">
      <selection activeCell="F28" sqref="F28"/>
    </sheetView>
  </sheetViews>
  <sheetFormatPr defaultRowHeight="12.75" x14ac:dyDescent="0.2"/>
  <cols>
    <col min="1" max="1" width="6.7109375" customWidth="1"/>
    <col min="2" max="2" width="49.7109375" customWidth="1"/>
    <col min="3" max="5" width="12.7109375" customWidth="1"/>
    <col min="6" max="6" width="9.85546875" customWidth="1"/>
    <col min="7" max="9" width="12.7109375" customWidth="1"/>
    <col min="10" max="10" width="9.7109375" customWidth="1"/>
    <col min="11" max="11" width="10.140625" customWidth="1"/>
    <col min="12" max="13" width="10.28515625" customWidth="1"/>
    <col min="14" max="14" width="10.7109375" customWidth="1"/>
    <col min="16" max="16" width="5.140625" customWidth="1"/>
    <col min="17" max="17" width="31.28515625" customWidth="1"/>
    <col min="18" max="18" width="10.28515625" customWidth="1"/>
    <col min="19" max="19" width="10.140625" customWidth="1"/>
    <col min="20" max="20" width="11" customWidth="1"/>
    <col min="21" max="22" width="10.5703125" customWidth="1"/>
  </cols>
  <sheetData>
    <row r="1" spans="1:12" x14ac:dyDescent="0.2">
      <c r="G1" s="1397" t="s">
        <v>429</v>
      </c>
      <c r="H1" s="1397"/>
      <c r="I1" s="1440"/>
      <c r="J1" s="1440"/>
    </row>
    <row r="2" spans="1:12" x14ac:dyDescent="0.2">
      <c r="A2" s="1405" t="s">
        <v>496</v>
      </c>
      <c r="B2" s="1424"/>
      <c r="C2" s="88"/>
      <c r="D2" s="88"/>
      <c r="E2" s="88"/>
      <c r="F2" s="88"/>
      <c r="G2" s="1440"/>
      <c r="H2" s="1440"/>
      <c r="I2" s="1440"/>
      <c r="J2" s="1440"/>
    </row>
    <row r="3" spans="1:12" x14ac:dyDescent="0.2">
      <c r="A3" s="218"/>
      <c r="B3" s="218"/>
      <c r="C3" s="88"/>
      <c r="D3" s="88"/>
      <c r="E3" s="88"/>
      <c r="F3" s="88"/>
      <c r="G3" s="184"/>
      <c r="H3" s="1088"/>
      <c r="I3" s="184"/>
      <c r="J3" s="184"/>
    </row>
    <row r="4" spans="1:12" x14ac:dyDescent="0.2">
      <c r="A4" s="1397" t="s">
        <v>459</v>
      </c>
      <c r="B4" s="1440"/>
      <c r="C4" s="1440"/>
      <c r="D4" s="1440"/>
      <c r="E4" s="1440"/>
      <c r="F4" s="1440"/>
      <c r="G4" s="1440"/>
      <c r="H4" s="1440"/>
      <c r="I4" s="1440"/>
      <c r="J4" s="1440"/>
    </row>
    <row r="5" spans="1:12" ht="13.5" thickBot="1" x14ac:dyDescent="0.25">
      <c r="A5" s="184"/>
      <c r="B5" s="184"/>
      <c r="C5" s="184"/>
      <c r="D5" s="1088"/>
      <c r="E5" s="184"/>
      <c r="F5" s="184"/>
      <c r="G5" s="184"/>
      <c r="H5" s="1088"/>
      <c r="I5" s="184"/>
      <c r="J5" s="184"/>
    </row>
    <row r="6" spans="1:12" ht="13.5" thickBot="1" x14ac:dyDescent="0.25">
      <c r="A6" s="83"/>
      <c r="B6" s="89"/>
      <c r="C6" s="1394" t="s">
        <v>12</v>
      </c>
      <c r="D6" s="1395"/>
      <c r="E6" s="1395"/>
      <c r="F6" s="1395"/>
      <c r="G6" s="1394" t="s">
        <v>13</v>
      </c>
      <c r="H6" s="1395"/>
      <c r="I6" s="1395"/>
      <c r="J6" s="1396"/>
    </row>
    <row r="7" spans="1:12" x14ac:dyDescent="0.2">
      <c r="A7" s="84"/>
      <c r="B7" s="90"/>
      <c r="C7" s="241" t="s">
        <v>293</v>
      </c>
      <c r="D7" s="241" t="s">
        <v>438</v>
      </c>
      <c r="E7" s="241" t="s">
        <v>293</v>
      </c>
      <c r="F7" s="188"/>
      <c r="G7" s="241" t="s">
        <v>293</v>
      </c>
      <c r="H7" s="241" t="s">
        <v>438</v>
      </c>
      <c r="I7" s="241" t="s">
        <v>293</v>
      </c>
      <c r="J7" s="188"/>
    </row>
    <row r="8" spans="1:12" x14ac:dyDescent="0.2">
      <c r="A8" s="84" t="s">
        <v>1</v>
      </c>
      <c r="B8" s="92" t="s">
        <v>2</v>
      </c>
      <c r="C8" s="76" t="s">
        <v>294</v>
      </c>
      <c r="D8" s="76" t="s">
        <v>434</v>
      </c>
      <c r="E8" s="76" t="s">
        <v>294</v>
      </c>
      <c r="F8" s="189" t="s">
        <v>9</v>
      </c>
      <c r="G8" s="76" t="s">
        <v>294</v>
      </c>
      <c r="H8" s="76" t="s">
        <v>434</v>
      </c>
      <c r="I8" s="76" t="s">
        <v>294</v>
      </c>
      <c r="J8" s="189" t="s">
        <v>9</v>
      </c>
    </row>
    <row r="9" spans="1:12" ht="13.5" thickBot="1" x14ac:dyDescent="0.25">
      <c r="A9" s="85"/>
      <c r="B9" s="94"/>
      <c r="C9" s="243" t="s">
        <v>489</v>
      </c>
      <c r="D9" s="243" t="s">
        <v>489</v>
      </c>
      <c r="E9" s="243" t="s">
        <v>494</v>
      </c>
      <c r="F9" s="862" t="s">
        <v>437</v>
      </c>
      <c r="G9" s="243" t="s">
        <v>489</v>
      </c>
      <c r="H9" s="243" t="s">
        <v>489</v>
      </c>
      <c r="I9" s="243" t="s">
        <v>494</v>
      </c>
      <c r="J9" s="862" t="s">
        <v>439</v>
      </c>
    </row>
    <row r="10" spans="1:12" ht="13.5" thickBot="1" x14ac:dyDescent="0.25">
      <c r="A10" s="742">
        <v>1</v>
      </c>
      <c r="B10" s="96">
        <v>2</v>
      </c>
      <c r="C10" s="210">
        <v>3</v>
      </c>
      <c r="D10" s="210">
        <v>4</v>
      </c>
      <c r="E10" s="96">
        <v>5</v>
      </c>
      <c r="F10" s="211">
        <v>6</v>
      </c>
      <c r="G10" s="316">
        <v>7</v>
      </c>
      <c r="H10" s="316">
        <v>8</v>
      </c>
      <c r="I10" s="97">
        <v>9</v>
      </c>
      <c r="J10" s="206">
        <v>10</v>
      </c>
      <c r="L10" s="958"/>
    </row>
    <row r="11" spans="1:12" x14ac:dyDescent="0.2">
      <c r="A11" s="99" t="s">
        <v>14</v>
      </c>
      <c r="B11" s="22" t="s">
        <v>138</v>
      </c>
      <c r="C11" s="100"/>
      <c r="D11" s="100"/>
      <c r="E11" s="101"/>
      <c r="F11" s="100"/>
      <c r="G11" s="861"/>
      <c r="H11" s="1113"/>
      <c r="I11" s="238"/>
      <c r="J11" s="291"/>
    </row>
    <row r="12" spans="1:12" x14ac:dyDescent="0.2">
      <c r="A12" s="103"/>
      <c r="B12" s="26" t="s">
        <v>137</v>
      </c>
      <c r="C12" s="104">
        <v>1163500</v>
      </c>
      <c r="D12" s="104">
        <v>1229665</v>
      </c>
      <c r="E12" s="104">
        <v>1527976</v>
      </c>
      <c r="F12" s="393">
        <f t="shared" ref="F12:F29" si="0">AVERAGE(E12/C12*100)</f>
        <v>131.32582724538031</v>
      </c>
      <c r="G12" s="342">
        <v>969940</v>
      </c>
      <c r="H12" s="342">
        <v>951228</v>
      </c>
      <c r="I12" s="342">
        <v>1218184</v>
      </c>
      <c r="J12" s="105">
        <f t="shared" ref="J12:J30" si="1">AVERAGE(I12/G12*100)</f>
        <v>125.59374806689074</v>
      </c>
    </row>
    <row r="13" spans="1:12" x14ac:dyDescent="0.2">
      <c r="A13" s="106" t="s">
        <v>15</v>
      </c>
      <c r="B13" s="26" t="s">
        <v>139</v>
      </c>
      <c r="C13" s="104">
        <v>113695</v>
      </c>
      <c r="D13" s="104">
        <v>102083</v>
      </c>
      <c r="E13" s="104">
        <v>154731</v>
      </c>
      <c r="F13" s="393">
        <f t="shared" si="0"/>
        <v>136.09305598311272</v>
      </c>
      <c r="G13" s="342">
        <v>70230</v>
      </c>
      <c r="H13" s="342">
        <v>105676</v>
      </c>
      <c r="I13" s="342">
        <v>87052</v>
      </c>
      <c r="J13" s="105">
        <f t="shared" si="1"/>
        <v>123.95272675494802</v>
      </c>
    </row>
    <row r="14" spans="1:12" x14ac:dyDescent="0.2">
      <c r="A14" s="107" t="s">
        <v>16</v>
      </c>
      <c r="B14" s="30" t="s">
        <v>140</v>
      </c>
      <c r="C14" s="108">
        <v>137573</v>
      </c>
      <c r="D14" s="108">
        <v>142011</v>
      </c>
      <c r="E14" s="108">
        <v>179060</v>
      </c>
      <c r="F14" s="393">
        <f t="shared" si="0"/>
        <v>130.15635335421922</v>
      </c>
      <c r="G14" s="343">
        <v>121644</v>
      </c>
      <c r="H14" s="343">
        <v>121882</v>
      </c>
      <c r="I14" s="343">
        <v>148055</v>
      </c>
      <c r="J14" s="105">
        <f t="shared" si="1"/>
        <v>121.71171615533854</v>
      </c>
    </row>
    <row r="15" spans="1:12" x14ac:dyDescent="0.2">
      <c r="A15" s="107" t="s">
        <v>17</v>
      </c>
      <c r="B15" s="30" t="s">
        <v>141</v>
      </c>
      <c r="C15" s="108">
        <v>57450</v>
      </c>
      <c r="D15" s="108">
        <v>60705</v>
      </c>
      <c r="E15" s="108">
        <v>73125</v>
      </c>
      <c r="F15" s="393">
        <f t="shared" si="0"/>
        <v>127.2845953002611</v>
      </c>
      <c r="G15" s="343">
        <v>47176</v>
      </c>
      <c r="H15" s="343">
        <v>47958</v>
      </c>
      <c r="I15" s="343">
        <v>59442</v>
      </c>
      <c r="J15" s="105">
        <f t="shared" si="1"/>
        <v>126.00050873325419</v>
      </c>
    </row>
    <row r="16" spans="1:12" ht="13.5" thickBot="1" x14ac:dyDescent="0.25">
      <c r="A16" s="107" t="s">
        <v>18</v>
      </c>
      <c r="B16" s="32" t="s">
        <v>142</v>
      </c>
      <c r="C16" s="359">
        <v>33560</v>
      </c>
      <c r="D16" s="359">
        <v>34556</v>
      </c>
      <c r="E16" s="359">
        <v>42711</v>
      </c>
      <c r="F16" s="394">
        <f t="shared" si="0"/>
        <v>127.26758045292014</v>
      </c>
      <c r="G16" s="360">
        <v>41648</v>
      </c>
      <c r="H16" s="360">
        <v>42508</v>
      </c>
      <c r="I16" s="360">
        <v>34172</v>
      </c>
      <c r="J16" s="194">
        <f t="shared" si="1"/>
        <v>82.049558202074522</v>
      </c>
    </row>
    <row r="17" spans="1:11" ht="13.5" thickBot="1" x14ac:dyDescent="0.25">
      <c r="A17" s="111" t="s">
        <v>19</v>
      </c>
      <c r="B17" s="112" t="s">
        <v>20</v>
      </c>
      <c r="C17" s="113">
        <f>SUM(C18:C30)</f>
        <v>352184</v>
      </c>
      <c r="D17" s="113">
        <f>SUM(D18:D30)</f>
        <v>244111</v>
      </c>
      <c r="E17" s="113">
        <f>E20+E21+E22+E23+E24+E25+E26+E29+E30+E28+E18+E19+E27</f>
        <v>405721</v>
      </c>
      <c r="F17" s="114">
        <f t="shared" si="0"/>
        <v>115.20142879858255</v>
      </c>
      <c r="G17" s="113">
        <f>SUM(G18:G30)</f>
        <v>1074300</v>
      </c>
      <c r="H17" s="113">
        <f>SUM(H18:H30)</f>
        <v>617755</v>
      </c>
      <c r="I17" s="113">
        <f t="shared" ref="I17" si="2">I20+I21+I22+I23+I24+I25+I26+I29+I30+I28+I18+I19</f>
        <v>864564</v>
      </c>
      <c r="J17" s="114">
        <f t="shared" si="1"/>
        <v>80.476961742530023</v>
      </c>
    </row>
    <row r="18" spans="1:11" x14ac:dyDescent="0.2">
      <c r="A18" s="197" t="s">
        <v>42</v>
      </c>
      <c r="B18" s="198" t="s">
        <v>43</v>
      </c>
      <c r="C18" s="121">
        <v>8850</v>
      </c>
      <c r="D18" s="121">
        <v>4779</v>
      </c>
      <c r="E18" s="121">
        <v>8295</v>
      </c>
      <c r="F18" s="122">
        <f t="shared" si="0"/>
        <v>93.728813559322035</v>
      </c>
      <c r="G18" s="287">
        <v>200500</v>
      </c>
      <c r="H18" s="287">
        <v>189661</v>
      </c>
      <c r="I18" s="287">
        <v>203000</v>
      </c>
      <c r="J18" s="122">
        <f t="shared" si="1"/>
        <v>101.24688279301746</v>
      </c>
    </row>
    <row r="19" spans="1:11" x14ac:dyDescent="0.2">
      <c r="A19" s="119" t="s">
        <v>46</v>
      </c>
      <c r="B19" s="123" t="s">
        <v>47</v>
      </c>
      <c r="C19" s="121">
        <v>400</v>
      </c>
      <c r="D19" s="121">
        <v>0</v>
      </c>
      <c r="E19" s="121">
        <v>1251</v>
      </c>
      <c r="F19" s="122">
        <f t="shared" si="0"/>
        <v>312.75</v>
      </c>
      <c r="G19" s="287">
        <v>25000</v>
      </c>
      <c r="H19" s="287">
        <v>10257</v>
      </c>
      <c r="I19" s="287">
        <v>15000</v>
      </c>
      <c r="J19" s="122">
        <f t="shared" si="1"/>
        <v>60</v>
      </c>
    </row>
    <row r="20" spans="1:11" x14ac:dyDescent="0.2">
      <c r="A20" s="115" t="s">
        <v>21</v>
      </c>
      <c r="B20" s="116" t="s">
        <v>22</v>
      </c>
      <c r="C20" s="124">
        <v>0</v>
      </c>
      <c r="D20" s="124">
        <v>0</v>
      </c>
      <c r="E20" s="124">
        <v>0</v>
      </c>
      <c r="F20" s="122">
        <v>0</v>
      </c>
      <c r="G20" s="278">
        <v>0</v>
      </c>
      <c r="H20" s="278">
        <v>0</v>
      </c>
      <c r="I20" s="278">
        <v>8000</v>
      </c>
      <c r="J20" s="122">
        <v>0</v>
      </c>
    </row>
    <row r="21" spans="1:11" x14ac:dyDescent="0.2">
      <c r="A21" s="115" t="s">
        <v>23</v>
      </c>
      <c r="B21" s="116" t="s">
        <v>143</v>
      </c>
      <c r="C21" s="124">
        <v>25379</v>
      </c>
      <c r="D21" s="124">
        <v>35007</v>
      </c>
      <c r="E21" s="124">
        <v>40742</v>
      </c>
      <c r="F21" s="122">
        <f t="shared" si="0"/>
        <v>160.53430001182082</v>
      </c>
      <c r="G21" s="743">
        <v>0</v>
      </c>
      <c r="H21" s="743">
        <v>0</v>
      </c>
      <c r="I21" s="743">
        <v>0</v>
      </c>
      <c r="J21" s="122">
        <v>0</v>
      </c>
    </row>
    <row r="22" spans="1:11" x14ac:dyDescent="0.2">
      <c r="A22" s="119" t="s">
        <v>24</v>
      </c>
      <c r="B22" s="120" t="s">
        <v>25</v>
      </c>
      <c r="C22" s="121">
        <v>73824</v>
      </c>
      <c r="D22" s="121">
        <v>41193</v>
      </c>
      <c r="E22" s="121">
        <v>108850</v>
      </c>
      <c r="F22" s="122">
        <f t="shared" si="0"/>
        <v>147.44527524924143</v>
      </c>
      <c r="G22" s="278">
        <v>63000</v>
      </c>
      <c r="H22" s="278">
        <v>36091</v>
      </c>
      <c r="I22" s="278">
        <v>58000</v>
      </c>
      <c r="J22" s="122">
        <f t="shared" si="1"/>
        <v>92.063492063492063</v>
      </c>
    </row>
    <row r="23" spans="1:11" x14ac:dyDescent="0.2">
      <c r="A23" s="119" t="s">
        <v>26</v>
      </c>
      <c r="B23" s="123" t="s">
        <v>144</v>
      </c>
      <c r="C23" s="121">
        <v>90000</v>
      </c>
      <c r="D23" s="121">
        <v>51851</v>
      </c>
      <c r="E23" s="121">
        <v>88848</v>
      </c>
      <c r="F23" s="122">
        <f t="shared" si="0"/>
        <v>98.72</v>
      </c>
      <c r="G23" s="287">
        <v>169000</v>
      </c>
      <c r="H23" s="287">
        <v>160840</v>
      </c>
      <c r="I23" s="287">
        <v>152000</v>
      </c>
      <c r="J23" s="122">
        <f t="shared" si="1"/>
        <v>89.940828402366861</v>
      </c>
    </row>
    <row r="24" spans="1:11" x14ac:dyDescent="0.2">
      <c r="A24" s="119" t="s">
        <v>27</v>
      </c>
      <c r="B24" s="123" t="s">
        <v>54</v>
      </c>
      <c r="C24" s="121">
        <v>104531</v>
      </c>
      <c r="D24" s="121">
        <v>77983</v>
      </c>
      <c r="E24" s="121">
        <v>106355</v>
      </c>
      <c r="F24" s="122">
        <f t="shared" si="0"/>
        <v>101.74493690866824</v>
      </c>
      <c r="G24" s="287">
        <v>98500</v>
      </c>
      <c r="H24" s="287">
        <v>188657</v>
      </c>
      <c r="I24" s="287">
        <v>72000</v>
      </c>
      <c r="J24" s="122">
        <f t="shared" si="1"/>
        <v>73.096446700507613</v>
      </c>
      <c r="K24" s="212"/>
    </row>
    <row r="25" spans="1:11" x14ac:dyDescent="0.2">
      <c r="A25" s="115" t="s">
        <v>29</v>
      </c>
      <c r="B25" s="116" t="s">
        <v>30</v>
      </c>
      <c r="C25" s="124">
        <v>28000</v>
      </c>
      <c r="D25" s="124">
        <v>18637</v>
      </c>
      <c r="E25" s="124">
        <v>27140</v>
      </c>
      <c r="F25" s="122">
        <f t="shared" si="0"/>
        <v>96.928571428571431</v>
      </c>
      <c r="G25" s="278">
        <v>253000</v>
      </c>
      <c r="H25" s="278">
        <v>29260</v>
      </c>
      <c r="I25" s="278">
        <v>77716</v>
      </c>
      <c r="J25" s="122">
        <f t="shared" si="1"/>
        <v>30.71778656126482</v>
      </c>
    </row>
    <row r="26" spans="1:11" x14ac:dyDescent="0.2">
      <c r="A26" s="115" t="s">
        <v>31</v>
      </c>
      <c r="B26" s="116" t="s">
        <v>32</v>
      </c>
      <c r="C26" s="124">
        <v>15700</v>
      </c>
      <c r="D26" s="124">
        <v>10633</v>
      </c>
      <c r="E26" s="124">
        <v>11940</v>
      </c>
      <c r="F26" s="122">
        <f t="shared" si="0"/>
        <v>76.050955414012748</v>
      </c>
      <c r="G26" s="278">
        <v>6500</v>
      </c>
      <c r="H26" s="278">
        <v>941</v>
      </c>
      <c r="I26" s="278">
        <v>4800</v>
      </c>
      <c r="J26" s="122">
        <f t="shared" si="1"/>
        <v>73.846153846153854</v>
      </c>
    </row>
    <row r="27" spans="1:11" x14ac:dyDescent="0.2">
      <c r="A27" s="115" t="s">
        <v>33</v>
      </c>
      <c r="B27" s="116" t="s">
        <v>463</v>
      </c>
      <c r="C27" s="124">
        <v>0</v>
      </c>
      <c r="D27" s="124">
        <v>0</v>
      </c>
      <c r="E27" s="124">
        <v>0</v>
      </c>
      <c r="F27" s="122">
        <v>0</v>
      </c>
      <c r="G27" s="278">
        <v>0</v>
      </c>
      <c r="H27" s="278">
        <v>0</v>
      </c>
      <c r="I27" s="278">
        <v>0</v>
      </c>
      <c r="J27" s="122">
        <v>0</v>
      </c>
    </row>
    <row r="28" spans="1:11" x14ac:dyDescent="0.2">
      <c r="A28" s="115" t="s">
        <v>35</v>
      </c>
      <c r="B28" s="116" t="s">
        <v>36</v>
      </c>
      <c r="C28" s="124">
        <v>5000</v>
      </c>
      <c r="D28" s="124">
        <v>4028</v>
      </c>
      <c r="E28" s="124">
        <v>12300</v>
      </c>
      <c r="F28" s="122">
        <f t="shared" si="0"/>
        <v>246</v>
      </c>
      <c r="G28" s="278">
        <v>2800</v>
      </c>
      <c r="H28" s="278">
        <v>2048</v>
      </c>
      <c r="I28" s="278">
        <v>2600</v>
      </c>
      <c r="J28" s="122">
        <f t="shared" si="1"/>
        <v>92.857142857142861</v>
      </c>
    </row>
    <row r="29" spans="1:11" x14ac:dyDescent="0.2">
      <c r="A29" s="115" t="s">
        <v>37</v>
      </c>
      <c r="B29" s="37" t="s">
        <v>274</v>
      </c>
      <c r="C29" s="124">
        <v>500</v>
      </c>
      <c r="D29" s="124">
        <v>0</v>
      </c>
      <c r="E29" s="124">
        <v>0</v>
      </c>
      <c r="F29" s="122">
        <f t="shared" si="0"/>
        <v>0</v>
      </c>
      <c r="G29" s="278">
        <v>0</v>
      </c>
      <c r="H29" s="278">
        <v>0</v>
      </c>
      <c r="I29" s="278">
        <v>0</v>
      </c>
      <c r="J29" s="122">
        <v>0</v>
      </c>
    </row>
    <row r="30" spans="1:11" ht="13.5" thickBot="1" x14ac:dyDescent="0.25">
      <c r="A30" s="126" t="s">
        <v>38</v>
      </c>
      <c r="B30" s="41" t="s">
        <v>240</v>
      </c>
      <c r="C30" s="125">
        <v>0</v>
      </c>
      <c r="D30" s="125">
        <v>0</v>
      </c>
      <c r="E30" s="125">
        <v>0</v>
      </c>
      <c r="F30" s="122">
        <v>0</v>
      </c>
      <c r="G30" s="288">
        <v>256000</v>
      </c>
      <c r="H30" s="288">
        <v>0</v>
      </c>
      <c r="I30" s="288">
        <v>271448</v>
      </c>
      <c r="J30" s="122">
        <f t="shared" si="1"/>
        <v>106.034375</v>
      </c>
    </row>
    <row r="31" spans="1:11" ht="13.5" thickBot="1" x14ac:dyDescent="0.25">
      <c r="A31" s="31" t="s">
        <v>44</v>
      </c>
      <c r="B31" s="34" t="s">
        <v>45</v>
      </c>
      <c r="C31" s="139">
        <v>0</v>
      </c>
      <c r="D31" s="139">
        <v>0</v>
      </c>
      <c r="E31" s="139">
        <v>0</v>
      </c>
      <c r="F31" s="2">
        <v>0</v>
      </c>
      <c r="G31" s="248">
        <v>0</v>
      </c>
      <c r="H31" s="248">
        <v>0</v>
      </c>
      <c r="I31" s="248">
        <v>0</v>
      </c>
      <c r="J31" s="2">
        <v>0</v>
      </c>
    </row>
    <row r="32" spans="1:11" ht="13.5" thickBot="1" x14ac:dyDescent="0.25">
      <c r="A32" s="203" t="s">
        <v>39</v>
      </c>
      <c r="B32" s="112" t="s">
        <v>147</v>
      </c>
      <c r="C32" s="113">
        <v>0</v>
      </c>
      <c r="D32" s="113">
        <v>0</v>
      </c>
      <c r="E32" s="113">
        <v>0</v>
      </c>
      <c r="F32" s="114">
        <v>0</v>
      </c>
      <c r="G32" s="207">
        <v>6000</v>
      </c>
      <c r="H32" s="207">
        <v>5555</v>
      </c>
      <c r="I32" s="207">
        <v>6000</v>
      </c>
      <c r="J32" s="114">
        <f>AVERAGE(I32/G32*100)</f>
        <v>100</v>
      </c>
    </row>
    <row r="33" spans="1:14" ht="13.5" thickBot="1" x14ac:dyDescent="0.25">
      <c r="A33" s="896" t="s">
        <v>280</v>
      </c>
      <c r="B33" s="898" t="s">
        <v>281</v>
      </c>
      <c r="C33" s="709">
        <f>SUM(C34:C35)</f>
        <v>270</v>
      </c>
      <c r="D33" s="709">
        <f>D34+D35</f>
        <v>619</v>
      </c>
      <c r="E33" s="709">
        <f t="shared" ref="E33" si="3">E35+E34</f>
        <v>5650</v>
      </c>
      <c r="F33" s="352">
        <f>AVERAGE(E33/C33*100)</f>
        <v>2092.5925925925926</v>
      </c>
      <c r="G33" s="729">
        <f>SUM(G34:G35)</f>
        <v>3300</v>
      </c>
      <c r="H33" s="729">
        <f>SUM(H34)</f>
        <v>5033</v>
      </c>
      <c r="I33" s="729">
        <f>SUM(I34:I35)</f>
        <v>2500</v>
      </c>
      <c r="J33" s="352">
        <f>AVERAGE(I33/G33*100)</f>
        <v>75.757575757575751</v>
      </c>
    </row>
    <row r="34" spans="1:14" ht="24.75" customHeight="1" thickBot="1" x14ac:dyDescent="0.25">
      <c r="A34" s="899" t="s">
        <v>288</v>
      </c>
      <c r="B34" s="900" t="s">
        <v>289</v>
      </c>
      <c r="C34" s="1218">
        <v>110</v>
      </c>
      <c r="D34" s="903">
        <v>467</v>
      </c>
      <c r="E34" s="806">
        <v>650</v>
      </c>
      <c r="F34" s="122">
        <f t="shared" ref="F34:F35" si="4">AVERAGE(E34/C34*100)</f>
        <v>590.90909090909088</v>
      </c>
      <c r="G34" s="1220">
        <v>3300</v>
      </c>
      <c r="H34" s="244">
        <v>5033</v>
      </c>
      <c r="I34" s="244">
        <v>2500</v>
      </c>
      <c r="J34" s="122">
        <f t="shared" ref="J34" si="5">AVERAGE(I34/G34*100)</f>
        <v>75.757575757575751</v>
      </c>
    </row>
    <row r="35" spans="1:14" ht="26.25" customHeight="1" thickBot="1" x14ac:dyDescent="0.25">
      <c r="A35" s="897" t="s">
        <v>282</v>
      </c>
      <c r="B35" s="901" t="s">
        <v>283</v>
      </c>
      <c r="C35" s="1219">
        <v>160</v>
      </c>
      <c r="D35" s="902">
        <v>152</v>
      </c>
      <c r="E35" s="1280">
        <v>5000</v>
      </c>
      <c r="F35" s="122">
        <f t="shared" si="4"/>
        <v>3125</v>
      </c>
      <c r="G35" s="1221">
        <v>0</v>
      </c>
      <c r="H35" s="957">
        <v>0</v>
      </c>
      <c r="I35" s="957">
        <v>0</v>
      </c>
      <c r="J35" s="336">
        <v>0</v>
      </c>
    </row>
    <row r="36" spans="1:14" ht="13.5" customHeight="1" thickBot="1" x14ac:dyDescent="0.25">
      <c r="A36" s="879" t="s">
        <v>49</v>
      </c>
      <c r="B36" s="880" t="s">
        <v>162</v>
      </c>
      <c r="C36" s="881">
        <v>0</v>
      </c>
      <c r="D36" s="881">
        <v>0</v>
      </c>
      <c r="E36" s="881">
        <v>0</v>
      </c>
      <c r="F36" s="813">
        <v>0</v>
      </c>
      <c r="G36" s="888">
        <v>13500</v>
      </c>
      <c r="H36" s="888">
        <v>7397</v>
      </c>
      <c r="I36" s="888">
        <v>13500</v>
      </c>
      <c r="J36" s="352">
        <f>AVERAGE(I36/G36*100)</f>
        <v>100</v>
      </c>
    </row>
    <row r="37" spans="1:14" ht="13.5" customHeight="1" thickBot="1" x14ac:dyDescent="0.25">
      <c r="A37" s="879" t="s">
        <v>48</v>
      </c>
      <c r="B37" s="880" t="s">
        <v>485</v>
      </c>
      <c r="C37" s="881">
        <v>1289288</v>
      </c>
      <c r="D37" s="881">
        <v>1304765</v>
      </c>
      <c r="E37" s="881">
        <v>1505735</v>
      </c>
      <c r="F37" s="352">
        <f>AVERAGE(E37/C37*100)</f>
        <v>116.78810320114667</v>
      </c>
      <c r="G37" s="888">
        <v>0</v>
      </c>
      <c r="H37" s="888">
        <v>0</v>
      </c>
      <c r="I37" s="888">
        <v>13500</v>
      </c>
      <c r="J37" s="352">
        <v>0</v>
      </c>
    </row>
    <row r="38" spans="1:14" ht="13.5" customHeight="1" thickBot="1" x14ac:dyDescent="0.25">
      <c r="A38" s="879" t="s">
        <v>40</v>
      </c>
      <c r="B38" s="880" t="s">
        <v>391</v>
      </c>
      <c r="C38" s="881">
        <v>120</v>
      </c>
      <c r="D38" s="881">
        <v>120</v>
      </c>
      <c r="E38" s="881">
        <v>120</v>
      </c>
      <c r="F38" s="352">
        <f>AVERAGE(E38/C38*100)</f>
        <v>100</v>
      </c>
      <c r="G38" s="888">
        <v>2467</v>
      </c>
      <c r="H38" s="888">
        <v>467</v>
      </c>
      <c r="I38" s="888">
        <v>539</v>
      </c>
      <c r="J38" s="352">
        <f>AVERAGE(I38/G38*100)</f>
        <v>21.84839886501824</v>
      </c>
    </row>
    <row r="39" spans="1:14" ht="13.5" thickBot="1" x14ac:dyDescent="0.25">
      <c r="A39" s="161"/>
      <c r="B39" s="7" t="s">
        <v>116</v>
      </c>
      <c r="C39" s="238">
        <f>C12+C13+C14+C15+C16+C17+C32+C33+C36+C38+C37</f>
        <v>3147640</v>
      </c>
      <c r="D39" s="238">
        <f>D12+D13+D14+D15+D16+D17+D32+D33+D36+D37+D38</f>
        <v>3118635</v>
      </c>
      <c r="E39" s="238">
        <f>E12+E13+E14+E15+E16+E17+E32+E33+E36+E38+E37</f>
        <v>3894829</v>
      </c>
      <c r="F39" s="352">
        <f>AVERAGE(E39/C39*100)</f>
        <v>123.7380704273678</v>
      </c>
      <c r="G39" s="238">
        <f>G12+G13+G14+G15+G16+G17+G32+G33+G36+G38</f>
        <v>2350205</v>
      </c>
      <c r="H39" s="238">
        <f>H12+H13+H14+H15+H16+H17+H32+H33+H36+H37+H38</f>
        <v>1905459</v>
      </c>
      <c r="I39" s="238">
        <f>I12+I13+I14+I15+I16+I17+I32+I33+I36+I38+I37</f>
        <v>2447508</v>
      </c>
      <c r="J39" s="352">
        <f>AVERAGE(I39/G39*100)</f>
        <v>104.14019202580201</v>
      </c>
    </row>
    <row r="40" spans="1:14" ht="13.5" thickBot="1" x14ac:dyDescent="0.25">
      <c r="A40" s="111"/>
      <c r="B40" s="313" t="s">
        <v>135</v>
      </c>
      <c r="C40" s="113">
        <v>93500</v>
      </c>
      <c r="D40" s="113">
        <v>30207</v>
      </c>
      <c r="E40" s="113">
        <v>204168</v>
      </c>
      <c r="F40" s="352">
        <f>AVERAGE(E40/C40*100)</f>
        <v>218.36149732620322</v>
      </c>
      <c r="G40" s="113">
        <v>9099</v>
      </c>
      <c r="H40" s="113">
        <v>8665</v>
      </c>
      <c r="I40" s="113">
        <v>58200</v>
      </c>
      <c r="J40" s="352">
        <f>AVERAGE(I40/G40*100)</f>
        <v>639.63072865150014</v>
      </c>
    </row>
    <row r="41" spans="1:14" ht="13.5" thickBot="1" x14ac:dyDescent="0.25">
      <c r="A41" s="823"/>
      <c r="B41" s="824" t="s">
        <v>241</v>
      </c>
      <c r="C41" s="442">
        <v>7355</v>
      </c>
      <c r="D41" s="442">
        <v>106019</v>
      </c>
      <c r="E41" s="442">
        <v>4197</v>
      </c>
      <c r="F41" s="352">
        <f>AVERAGE(E41/C41*100)</f>
        <v>57.063222297756631</v>
      </c>
      <c r="G41" s="826">
        <v>0</v>
      </c>
      <c r="H41" s="826">
        <v>0</v>
      </c>
      <c r="I41" s="826">
        <v>0</v>
      </c>
      <c r="J41" s="825">
        <v>0</v>
      </c>
    </row>
    <row r="42" spans="1:14" x14ac:dyDescent="0.2">
      <c r="A42" s="591"/>
      <c r="B42" s="592"/>
      <c r="C42" s="593"/>
      <c r="D42" s="593"/>
      <c r="E42" s="593"/>
      <c r="F42" s="542"/>
      <c r="G42" s="543"/>
      <c r="H42" s="543"/>
      <c r="I42" s="543"/>
      <c r="J42" s="542"/>
      <c r="L42" s="390"/>
    </row>
    <row r="43" spans="1:14" ht="15" x14ac:dyDescent="0.25">
      <c r="A43" s="539"/>
      <c r="B43" s="491" t="s">
        <v>50</v>
      </c>
      <c r="C43" s="515">
        <f>C39+C41+C40</f>
        <v>3248495</v>
      </c>
      <c r="D43" s="515">
        <f>D39+D41+D40</f>
        <v>3254861</v>
      </c>
      <c r="E43" s="515">
        <f t="shared" ref="E43:G43" si="6">E39+E41+E40</f>
        <v>4103194</v>
      </c>
      <c r="F43" s="544">
        <f>E43/C43*100</f>
        <v>126.31061460768755</v>
      </c>
      <c r="G43" s="515">
        <f t="shared" si="6"/>
        <v>2359304</v>
      </c>
      <c r="H43" s="515">
        <f>H39+H41+H40</f>
        <v>1914124</v>
      </c>
      <c r="I43" s="515">
        <f>I39+I41+I40</f>
        <v>2505708</v>
      </c>
      <c r="J43" s="544">
        <f>AVERAGE(I43/G43*100)</f>
        <v>106.2053893860223</v>
      </c>
      <c r="L43" s="390"/>
      <c r="M43" s="390"/>
      <c r="N43" s="390"/>
    </row>
    <row r="44" spans="1:14" ht="13.5" thickBot="1" x14ac:dyDescent="0.25">
      <c r="A44" s="545"/>
      <c r="B44" s="594"/>
      <c r="C44" s="547"/>
      <c r="D44" s="547"/>
      <c r="E44" s="548"/>
      <c r="F44" s="595"/>
      <c r="G44" s="548"/>
      <c r="H44" s="548"/>
      <c r="I44" s="548"/>
      <c r="J44" s="595"/>
    </row>
    <row r="45" spans="1:14" x14ac:dyDescent="0.2">
      <c r="A45" s="87"/>
      <c r="B45" s="87"/>
      <c r="C45" s="87"/>
      <c r="D45" s="87"/>
      <c r="E45" s="87"/>
      <c r="F45" s="87"/>
      <c r="G45" s="87"/>
      <c r="H45" s="87"/>
      <c r="I45" s="87"/>
      <c r="J45" s="87"/>
      <c r="L45" t="s">
        <v>72</v>
      </c>
    </row>
    <row r="46" spans="1:14" x14ac:dyDescent="0.2">
      <c r="A46" s="87"/>
      <c r="B46" s="87"/>
      <c r="C46" s="87"/>
      <c r="D46" s="87"/>
      <c r="E46" s="87"/>
      <c r="F46" s="87"/>
      <c r="G46" s="87"/>
      <c r="H46" s="87"/>
      <c r="I46" s="87"/>
      <c r="J46" s="87"/>
    </row>
    <row r="47" spans="1:14" x14ac:dyDescent="0.2">
      <c r="F47" s="365"/>
      <c r="G47" s="365"/>
      <c r="H47" s="365"/>
    </row>
  </sheetData>
  <mergeCells count="6">
    <mergeCell ref="G1:J1"/>
    <mergeCell ref="C6:F6"/>
    <mergeCell ref="G6:J6"/>
    <mergeCell ref="A2:B2"/>
    <mergeCell ref="G2:J2"/>
    <mergeCell ref="A4:J4"/>
  </mergeCells>
  <phoneticPr fontId="17" type="noConversion"/>
  <printOptions horizontalCentered="1"/>
  <pageMargins left="0.19685039370078741" right="0.15748031496062992" top="0.19685039370078741" bottom="0" header="0" footer="0"/>
  <pageSetup paperSize="9" scale="97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view="pageBreakPreview" zoomScaleNormal="100" zoomScaleSheetLayoutView="100" workbookViewId="0">
      <selection activeCell="F25" sqref="F25"/>
    </sheetView>
  </sheetViews>
  <sheetFormatPr defaultRowHeight="12.75" x14ac:dyDescent="0.2"/>
  <cols>
    <col min="1" max="1" width="4.5703125" customWidth="1"/>
    <col min="2" max="2" width="40.5703125" customWidth="1"/>
    <col min="3" max="5" width="12" customWidth="1"/>
    <col min="6" max="7" width="9.28515625" customWidth="1"/>
  </cols>
  <sheetData>
    <row r="1" spans="1:9" x14ac:dyDescent="0.2">
      <c r="E1" s="1376" t="s">
        <v>133</v>
      </c>
      <c r="F1" s="1376"/>
      <c r="G1" s="1376"/>
    </row>
    <row r="2" spans="1:9" hidden="1" x14ac:dyDescent="0.2">
      <c r="F2" s="81"/>
      <c r="G2" s="81"/>
    </row>
    <row r="3" spans="1:9" x14ac:dyDescent="0.2">
      <c r="A3" s="1405" t="s">
        <v>493</v>
      </c>
      <c r="B3" s="1424"/>
      <c r="C3" s="88"/>
      <c r="D3" s="88"/>
      <c r="E3" s="88"/>
      <c r="F3" s="88"/>
      <c r="G3" s="88"/>
    </row>
    <row r="4" spans="1:9" x14ac:dyDescent="0.2">
      <c r="A4" s="218"/>
      <c r="B4" s="218"/>
      <c r="C4" s="88"/>
      <c r="D4" s="88"/>
      <c r="E4" s="88"/>
      <c r="F4" s="88"/>
      <c r="G4" s="88"/>
    </row>
    <row r="5" spans="1:9" ht="15" x14ac:dyDescent="0.25">
      <c r="A5" s="1428" t="s">
        <v>85</v>
      </c>
      <c r="B5" s="1428"/>
      <c r="C5" s="1428"/>
      <c r="D5" s="1428"/>
      <c r="E5" s="1428"/>
      <c r="F5" s="1428"/>
      <c r="G5" s="1428"/>
    </row>
    <row r="6" spans="1:9" ht="15" x14ac:dyDescent="0.25">
      <c r="A6" s="1437" t="s">
        <v>458</v>
      </c>
      <c r="B6" s="1428"/>
      <c r="C6" s="1428"/>
      <c r="D6" s="1428"/>
      <c r="E6" s="1428"/>
      <c r="F6" s="1428"/>
      <c r="G6" s="1428"/>
    </row>
    <row r="7" spans="1:9" ht="15.75" thickBot="1" x14ac:dyDescent="0.3">
      <c r="A7" s="618"/>
      <c r="B7" s="618"/>
      <c r="C7" s="618"/>
      <c r="D7" s="1085"/>
      <c r="E7" s="618"/>
      <c r="F7" s="618"/>
      <c r="G7" s="618"/>
    </row>
    <row r="8" spans="1:9" x14ac:dyDescent="0.2">
      <c r="A8" s="239" t="s">
        <v>265</v>
      </c>
      <c r="B8" s="220"/>
      <c r="C8" s="241" t="s">
        <v>293</v>
      </c>
      <c r="D8" s="241" t="s">
        <v>438</v>
      </c>
      <c r="E8" s="241" t="s">
        <v>293</v>
      </c>
      <c r="F8" s="91"/>
      <c r="G8" s="91" t="s">
        <v>257</v>
      </c>
    </row>
    <row r="9" spans="1:9" x14ac:dyDescent="0.2">
      <c r="A9" s="16" t="s">
        <v>266</v>
      </c>
      <c r="B9" s="93" t="s">
        <v>2</v>
      </c>
      <c r="C9" s="76" t="s">
        <v>294</v>
      </c>
      <c r="D9" s="76" t="s">
        <v>434</v>
      </c>
      <c r="E9" s="76" t="s">
        <v>294</v>
      </c>
      <c r="F9" s="93" t="s">
        <v>9</v>
      </c>
      <c r="G9" s="93" t="s">
        <v>253</v>
      </c>
    </row>
    <row r="10" spans="1:9" ht="13.5" thickBot="1" x14ac:dyDescent="0.25">
      <c r="A10" s="242"/>
      <c r="B10" s="221"/>
      <c r="C10" s="243" t="s">
        <v>489</v>
      </c>
      <c r="D10" s="243" t="s">
        <v>489</v>
      </c>
      <c r="E10" s="243" t="s">
        <v>494</v>
      </c>
      <c r="F10" s="243" t="s">
        <v>437</v>
      </c>
      <c r="G10" s="95" t="s">
        <v>258</v>
      </c>
    </row>
    <row r="11" spans="1:9" ht="13.5" thickBot="1" x14ac:dyDescent="0.25">
      <c r="A11" s="146">
        <v>1</v>
      </c>
      <c r="B11" s="146">
        <v>2</v>
      </c>
      <c r="C11" s="146">
        <v>3</v>
      </c>
      <c r="D11" s="146">
        <v>4</v>
      </c>
      <c r="E11" s="147">
        <v>5</v>
      </c>
      <c r="F11" s="146">
        <v>6</v>
      </c>
      <c r="G11" s="146">
        <v>7</v>
      </c>
    </row>
    <row r="12" spans="1:9" ht="13.5" thickBot="1" x14ac:dyDescent="0.25">
      <c r="A12" s="1438" t="s">
        <v>64</v>
      </c>
      <c r="B12" s="1427"/>
      <c r="C12" s="1427"/>
      <c r="D12" s="1427"/>
      <c r="E12" s="1427"/>
      <c r="F12" s="1427"/>
      <c r="G12" s="1427"/>
    </row>
    <row r="13" spans="1:9" x14ac:dyDescent="0.2">
      <c r="A13" s="784">
        <v>713</v>
      </c>
      <c r="B13" s="173" t="s">
        <v>262</v>
      </c>
      <c r="C13" s="805">
        <v>10440</v>
      </c>
      <c r="D13" s="142">
        <v>9783</v>
      </c>
      <c r="E13" s="805">
        <v>34166</v>
      </c>
      <c r="F13" s="1222">
        <f t="shared" ref="F13:F19" si="0">E13/C13*100</f>
        <v>327.26053639846742</v>
      </c>
      <c r="G13" s="661">
        <v>0</v>
      </c>
    </row>
    <row r="14" spans="1:9" x14ac:dyDescent="0.2">
      <c r="A14" s="674">
        <v>738</v>
      </c>
      <c r="B14" s="863" t="s">
        <v>86</v>
      </c>
      <c r="C14" s="761">
        <v>1289288</v>
      </c>
      <c r="D14" s="121">
        <v>1304765</v>
      </c>
      <c r="E14" s="761">
        <v>1505735</v>
      </c>
      <c r="F14" s="762">
        <f t="shared" si="0"/>
        <v>116.78810320114667</v>
      </c>
      <c r="G14" s="1325">
        <v>0</v>
      </c>
    </row>
    <row r="15" spans="1:9" ht="24" x14ac:dyDescent="0.2">
      <c r="A15" s="677">
        <v>739</v>
      </c>
      <c r="B15" s="1074" t="s">
        <v>425</v>
      </c>
      <c r="C15" s="747">
        <v>1029013</v>
      </c>
      <c r="D15" s="144">
        <f>935865+120</f>
        <v>935985</v>
      </c>
      <c r="E15" s="747">
        <f>1323081+120</f>
        <v>1323201</v>
      </c>
      <c r="F15" s="763">
        <f t="shared" si="0"/>
        <v>128.5893375496714</v>
      </c>
      <c r="G15" s="1330">
        <v>32</v>
      </c>
    </row>
    <row r="16" spans="1:9" x14ac:dyDescent="0.2">
      <c r="A16" s="677">
        <v>751</v>
      </c>
      <c r="B16" s="863" t="s">
        <v>87</v>
      </c>
      <c r="C16" s="361">
        <v>815041</v>
      </c>
      <c r="D16" s="125">
        <v>867172</v>
      </c>
      <c r="E16" s="361">
        <v>1028799</v>
      </c>
      <c r="F16" s="1196">
        <f t="shared" si="0"/>
        <v>126.22665608233206</v>
      </c>
      <c r="G16" s="1360">
        <v>27</v>
      </c>
      <c r="I16" s="390"/>
    </row>
    <row r="17" spans="1:7" ht="13.5" thickBot="1" x14ac:dyDescent="0.25">
      <c r="A17" s="686">
        <v>759</v>
      </c>
      <c r="B17" s="864" t="s">
        <v>100</v>
      </c>
      <c r="C17" s="362">
        <v>3858</v>
      </c>
      <c r="D17" s="128">
        <v>930</v>
      </c>
      <c r="E17" s="362">
        <v>2928</v>
      </c>
      <c r="F17" s="804">
        <f t="shared" si="0"/>
        <v>75.894245723172631</v>
      </c>
      <c r="G17" s="1341">
        <v>0</v>
      </c>
    </row>
    <row r="18" spans="1:7" ht="13.5" thickBot="1" x14ac:dyDescent="0.25">
      <c r="A18" s="268"/>
      <c r="B18" s="432" t="s">
        <v>116</v>
      </c>
      <c r="C18" s="207">
        <f>SUM(C14:C17)+C13</f>
        <v>3147640</v>
      </c>
      <c r="D18" s="207">
        <f>SUM(D14:D17)+D13</f>
        <v>3118635</v>
      </c>
      <c r="E18" s="363">
        <f>SUM(E14:E17)+E13</f>
        <v>3894829</v>
      </c>
      <c r="F18" s="1197">
        <f t="shared" si="0"/>
        <v>123.7380704273678</v>
      </c>
      <c r="G18" s="1327">
        <f>G15+G16</f>
        <v>59</v>
      </c>
    </row>
    <row r="19" spans="1:7" ht="13.5" thickBot="1" x14ac:dyDescent="0.25">
      <c r="A19" s="269"/>
      <c r="B19" s="388" t="s">
        <v>135</v>
      </c>
      <c r="C19" s="207">
        <v>93500</v>
      </c>
      <c r="D19" s="207">
        <f>26955+3252</f>
        <v>30207</v>
      </c>
      <c r="E19" s="207">
        <f>146456+57712</f>
        <v>204168</v>
      </c>
      <c r="F19" s="1197">
        <f t="shared" si="0"/>
        <v>218.36149732620322</v>
      </c>
      <c r="G19" s="1327">
        <v>0</v>
      </c>
    </row>
    <row r="20" spans="1:7" ht="13.5" thickBot="1" x14ac:dyDescent="0.25">
      <c r="A20" s="827"/>
      <c r="B20" s="823" t="s">
        <v>248</v>
      </c>
      <c r="C20" s="1067">
        <v>7355</v>
      </c>
      <c r="D20" s="1067">
        <v>106019</v>
      </c>
      <c r="E20" s="828">
        <v>4197</v>
      </c>
      <c r="F20" s="836">
        <f>E18/C18*100</f>
        <v>123.7380704273678</v>
      </c>
      <c r="G20" s="1361">
        <v>0</v>
      </c>
    </row>
    <row r="21" spans="1:7" x14ac:dyDescent="0.2">
      <c r="A21" s="269"/>
      <c r="B21" s="270"/>
      <c r="C21" s="277"/>
      <c r="D21" s="277"/>
      <c r="E21" s="395"/>
      <c r="F21" s="237"/>
      <c r="G21" s="1308"/>
    </row>
    <row r="22" spans="1:7" ht="13.5" thickBot="1" x14ac:dyDescent="0.25">
      <c r="A22" s="154"/>
      <c r="B22" s="434" t="s">
        <v>155</v>
      </c>
      <c r="C22" s="271">
        <f>C18+C20+C19</f>
        <v>3248495</v>
      </c>
      <c r="D22" s="271">
        <f>D18+D20+D19</f>
        <v>3254861</v>
      </c>
      <c r="E22" s="396">
        <f>E18+E20+E19</f>
        <v>4103194</v>
      </c>
      <c r="F22" s="231">
        <f>E22/C22*100</f>
        <v>126.31061460768755</v>
      </c>
      <c r="G22" s="1328">
        <f>G18</f>
        <v>59</v>
      </c>
    </row>
    <row r="23" spans="1:7" ht="13.5" thickBot="1" x14ac:dyDescent="0.25">
      <c r="A23" s="1426" t="s">
        <v>84</v>
      </c>
      <c r="B23" s="1427"/>
      <c r="C23" s="1427"/>
      <c r="D23" s="1427"/>
      <c r="E23" s="1427"/>
      <c r="F23" s="1427"/>
      <c r="G23" s="1427"/>
    </row>
    <row r="24" spans="1:7" ht="26.25" thickBot="1" x14ac:dyDescent="0.25">
      <c r="A24" s="1272">
        <v>719</v>
      </c>
      <c r="B24" s="1307" t="s">
        <v>501</v>
      </c>
      <c r="C24" s="1291">
        <v>0</v>
      </c>
      <c r="D24" s="117">
        <v>49266</v>
      </c>
      <c r="E24" s="827">
        <f>13264+56452</f>
        <v>69716</v>
      </c>
      <c r="F24" s="1136">
        <v>0</v>
      </c>
      <c r="G24" s="1272">
        <v>0</v>
      </c>
    </row>
    <row r="25" spans="1:7" x14ac:dyDescent="0.2">
      <c r="A25" s="674">
        <v>737</v>
      </c>
      <c r="B25" s="208" t="s">
        <v>88</v>
      </c>
      <c r="C25" s="121">
        <v>430228</v>
      </c>
      <c r="D25" s="121">
        <v>408535</v>
      </c>
      <c r="E25" s="121">
        <v>485560</v>
      </c>
      <c r="F25" s="1283">
        <f t="shared" ref="F25:F31" si="1">E25/C25*100</f>
        <v>112.86108760936062</v>
      </c>
      <c r="G25" s="1362">
        <v>23</v>
      </c>
    </row>
    <row r="26" spans="1:7" x14ac:dyDescent="0.2">
      <c r="A26" s="665">
        <v>741</v>
      </c>
      <c r="B26" s="216" t="s">
        <v>89</v>
      </c>
      <c r="C26" s="124">
        <v>84820</v>
      </c>
      <c r="D26" s="124">
        <v>57059</v>
      </c>
      <c r="E26" s="124">
        <v>67180</v>
      </c>
      <c r="F26" s="1305">
        <f t="shared" si="1"/>
        <v>79.203018156095268</v>
      </c>
      <c r="G26" s="1330">
        <v>2</v>
      </c>
    </row>
    <row r="27" spans="1:7" x14ac:dyDescent="0.2">
      <c r="A27" s="134">
        <v>745</v>
      </c>
      <c r="B27" s="233" t="s">
        <v>90</v>
      </c>
      <c r="C27" s="234">
        <v>429477</v>
      </c>
      <c r="D27" s="234">
        <f>407503+467</f>
        <v>407970</v>
      </c>
      <c r="E27" s="234">
        <v>593536</v>
      </c>
      <c r="F27" s="1305">
        <f t="shared" si="1"/>
        <v>138.19971733061374</v>
      </c>
      <c r="G27" s="1330">
        <v>23</v>
      </c>
    </row>
    <row r="28" spans="1:7" x14ac:dyDescent="0.2">
      <c r="A28" s="665">
        <v>746</v>
      </c>
      <c r="B28" s="216" t="s">
        <v>107</v>
      </c>
      <c r="C28" s="124">
        <v>1000000</v>
      </c>
      <c r="D28" s="124">
        <v>733877</v>
      </c>
      <c r="E28" s="124">
        <v>796512</v>
      </c>
      <c r="F28" s="1305">
        <f t="shared" si="1"/>
        <v>79.651200000000003</v>
      </c>
      <c r="G28" s="1330">
        <v>23</v>
      </c>
    </row>
    <row r="29" spans="1:7" ht="13.5" thickBot="1" x14ac:dyDescent="0.25">
      <c r="A29" s="387">
        <v>759</v>
      </c>
      <c r="B29" s="273" t="s">
        <v>100</v>
      </c>
      <c r="C29" s="364">
        <v>405680</v>
      </c>
      <c r="D29" s="364">
        <f>241355+7397</f>
        <v>248752</v>
      </c>
      <c r="E29" s="364">
        <f>408004+27000</f>
        <v>435004</v>
      </c>
      <c r="F29" s="1306">
        <f t="shared" si="1"/>
        <v>107.2283573259712</v>
      </c>
      <c r="G29" s="1363">
        <v>2</v>
      </c>
    </row>
    <row r="30" spans="1:7" ht="13.5" thickBot="1" x14ac:dyDescent="0.25">
      <c r="A30" s="154"/>
      <c r="B30" s="353" t="s">
        <v>116</v>
      </c>
      <c r="C30" s="271">
        <f>C29+C28+C27+C26+C25</f>
        <v>2350205</v>
      </c>
      <c r="D30" s="271">
        <f>D29+D28+D27+D26+D25+D24</f>
        <v>1905459</v>
      </c>
      <c r="E30" s="271">
        <f>SUM(E24:E29)</f>
        <v>2447508</v>
      </c>
      <c r="F30" s="407">
        <f t="shared" si="1"/>
        <v>104.14019202580201</v>
      </c>
      <c r="G30" s="1364">
        <f>G25+G26+G27+G28+G29</f>
        <v>73</v>
      </c>
    </row>
    <row r="31" spans="1:7" ht="13.5" thickBot="1" x14ac:dyDescent="0.25">
      <c r="A31" s="268"/>
      <c r="B31" s="204" t="s">
        <v>136</v>
      </c>
      <c r="C31" s="113">
        <v>9099</v>
      </c>
      <c r="D31" s="113">
        <v>8665</v>
      </c>
      <c r="E31" s="113">
        <f>49400+8800</f>
        <v>58200</v>
      </c>
      <c r="F31" s="226">
        <f t="shared" si="1"/>
        <v>639.63072865150014</v>
      </c>
      <c r="G31" s="1364">
        <v>0</v>
      </c>
    </row>
    <row r="32" spans="1:7" x14ac:dyDescent="0.2">
      <c r="A32" s="232"/>
      <c r="B32" s="187"/>
      <c r="C32" s="238"/>
      <c r="D32" s="238"/>
      <c r="E32" s="238"/>
      <c r="F32" s="389"/>
      <c r="G32" s="1309"/>
    </row>
    <row r="33" spans="1:10" ht="13.5" thickBot="1" x14ac:dyDescent="0.25">
      <c r="A33" s="232"/>
      <c r="B33" s="435" t="s">
        <v>149</v>
      </c>
      <c r="C33" s="274">
        <f>C30+C31</f>
        <v>2359304</v>
      </c>
      <c r="D33" s="274">
        <f>D30+D31</f>
        <v>1914124</v>
      </c>
      <c r="E33" s="274">
        <f>E30+E31</f>
        <v>2505708</v>
      </c>
      <c r="F33" s="275">
        <f>E33/C33*100</f>
        <v>106.2053893860223</v>
      </c>
      <c r="G33" s="1328">
        <f>G30</f>
        <v>73</v>
      </c>
    </row>
    <row r="34" spans="1:10" ht="15" x14ac:dyDescent="0.25">
      <c r="A34" s="596"/>
      <c r="B34" s="597"/>
      <c r="C34" s="598"/>
      <c r="D34" s="598"/>
      <c r="E34" s="598"/>
      <c r="F34" s="599"/>
      <c r="G34" s="1114"/>
    </row>
    <row r="35" spans="1:10" ht="15" x14ac:dyDescent="0.25">
      <c r="A35" s="600"/>
      <c r="B35" s="491" t="s">
        <v>125</v>
      </c>
      <c r="C35" s="601">
        <f>C22+C33</f>
        <v>5607799</v>
      </c>
      <c r="D35" s="601">
        <f>D22+D33</f>
        <v>5168985</v>
      </c>
      <c r="E35" s="601">
        <f>E22+E33</f>
        <v>6608902</v>
      </c>
      <c r="F35" s="493">
        <f>E35/C35*100</f>
        <v>117.85197721958293</v>
      </c>
      <c r="G35" s="1332">
        <f>G33+G22</f>
        <v>132</v>
      </c>
    </row>
    <row r="36" spans="1:10" ht="13.5" thickBot="1" x14ac:dyDescent="0.25">
      <c r="A36" s="602"/>
      <c r="B36" s="602"/>
      <c r="C36" s="602"/>
      <c r="D36" s="517"/>
      <c r="E36" s="517"/>
      <c r="F36" s="602"/>
      <c r="G36" s="1303"/>
      <c r="H36" s="365"/>
      <c r="J36" s="365"/>
    </row>
    <row r="37" spans="1:10" x14ac:dyDescent="0.2">
      <c r="B37" s="163"/>
      <c r="E37" s="9"/>
    </row>
    <row r="38" spans="1:10" hidden="1" x14ac:dyDescent="0.2"/>
  </sheetData>
  <mergeCells count="6">
    <mergeCell ref="A12:G12"/>
    <mergeCell ref="A23:G23"/>
    <mergeCell ref="E1:G1"/>
    <mergeCell ref="A3:B3"/>
    <mergeCell ref="A5:G5"/>
    <mergeCell ref="A6:G6"/>
  </mergeCells>
  <phoneticPr fontId="17" type="noConversion"/>
  <pageMargins left="0.78740157480314965" right="0" top="0.59055118110236227" bottom="0" header="0" footer="0"/>
  <pageSetup paperSize="9" scale="90" orientation="portrait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9"/>
  <sheetViews>
    <sheetView view="pageBreakPreview" zoomScaleNormal="100" zoomScaleSheetLayoutView="100" workbookViewId="0">
      <selection activeCell="I39" sqref="I39"/>
    </sheetView>
  </sheetViews>
  <sheetFormatPr defaultRowHeight="12.75" x14ac:dyDescent="0.2"/>
  <cols>
    <col min="1" max="1" width="6.7109375" customWidth="1"/>
    <col min="2" max="2" width="50" customWidth="1"/>
    <col min="3" max="5" width="12.7109375" customWidth="1"/>
    <col min="6" max="6" width="9.7109375" customWidth="1"/>
    <col min="7" max="9" width="12.7109375" customWidth="1"/>
    <col min="10" max="10" width="9.7109375" customWidth="1"/>
    <col min="11" max="11" width="10.140625" customWidth="1"/>
    <col min="12" max="13" width="10.28515625" customWidth="1"/>
    <col min="14" max="14" width="10.7109375" customWidth="1"/>
    <col min="16" max="16" width="5.140625" customWidth="1"/>
    <col min="17" max="17" width="31.28515625" customWidth="1"/>
    <col min="18" max="18" width="10.28515625" customWidth="1"/>
    <col min="19" max="19" width="10.140625" customWidth="1"/>
    <col min="20" max="20" width="11" customWidth="1"/>
    <col min="21" max="22" width="10.5703125" customWidth="1"/>
  </cols>
  <sheetData>
    <row r="1" spans="1:10" x14ac:dyDescent="0.2">
      <c r="G1" s="1397" t="s">
        <v>426</v>
      </c>
      <c r="H1" s="1397"/>
      <c r="I1" s="1440"/>
      <c r="J1" s="1440"/>
    </row>
    <row r="2" spans="1:10" x14ac:dyDescent="0.2">
      <c r="A2" s="1405" t="s">
        <v>493</v>
      </c>
      <c r="B2" s="1424"/>
      <c r="C2" s="88"/>
      <c r="D2" s="88"/>
      <c r="E2" s="88"/>
      <c r="F2" s="88"/>
      <c r="G2" s="1440"/>
      <c r="H2" s="1440"/>
      <c r="I2" s="1440"/>
      <c r="J2" s="1440"/>
    </row>
    <row r="3" spans="1:10" x14ac:dyDescent="0.2">
      <c r="A3" s="218"/>
      <c r="B3" s="218"/>
      <c r="C3" s="88"/>
      <c r="D3" s="88"/>
      <c r="E3" s="88"/>
      <c r="F3" s="88"/>
      <c r="G3" s="184"/>
      <c r="H3" s="1088"/>
      <c r="I3" s="184"/>
      <c r="J3" s="184"/>
    </row>
    <row r="4" spans="1:10" x14ac:dyDescent="0.2">
      <c r="A4" s="1440" t="s">
        <v>249</v>
      </c>
      <c r="B4" s="1440"/>
      <c r="C4" s="1440"/>
      <c r="D4" s="1440"/>
      <c r="E4" s="1440"/>
      <c r="F4" s="1440"/>
      <c r="G4" s="1440"/>
      <c r="H4" s="1440"/>
      <c r="I4" s="1440"/>
      <c r="J4" s="1440"/>
    </row>
    <row r="5" spans="1:10" ht="13.5" thickBot="1" x14ac:dyDescent="0.25">
      <c r="A5" s="184"/>
      <c r="B5" s="184"/>
      <c r="C5" s="184"/>
      <c r="D5" s="1088"/>
      <c r="E5" s="184"/>
      <c r="F5" s="184"/>
      <c r="G5" s="184"/>
      <c r="H5" s="1088"/>
      <c r="I5" s="184"/>
      <c r="J5" s="184"/>
    </row>
    <row r="6" spans="1:10" ht="13.5" thickBot="1" x14ac:dyDescent="0.25">
      <c r="A6" s="83"/>
      <c r="B6" s="89"/>
      <c r="C6" s="1426" t="s">
        <v>12</v>
      </c>
      <c r="D6" s="1427"/>
      <c r="E6" s="1427"/>
      <c r="F6" s="1427"/>
      <c r="G6" s="1394" t="s">
        <v>13</v>
      </c>
      <c r="H6" s="1395"/>
      <c r="I6" s="1395"/>
      <c r="J6" s="1396"/>
    </row>
    <row r="7" spans="1:10" x14ac:dyDescent="0.2">
      <c r="A7" s="84"/>
      <c r="B7" s="90"/>
      <c r="C7" s="241" t="s">
        <v>293</v>
      </c>
      <c r="D7" s="241" t="s">
        <v>438</v>
      </c>
      <c r="E7" s="241" t="s">
        <v>293</v>
      </c>
      <c r="F7" s="315"/>
      <c r="G7" s="241" t="s">
        <v>293</v>
      </c>
      <c r="H7" s="241" t="s">
        <v>438</v>
      </c>
      <c r="I7" s="241" t="s">
        <v>293</v>
      </c>
      <c r="J7" s="188"/>
    </row>
    <row r="8" spans="1:10" x14ac:dyDescent="0.2">
      <c r="A8" s="84" t="s">
        <v>1</v>
      </c>
      <c r="B8" s="92" t="s">
        <v>2</v>
      </c>
      <c r="C8" s="76" t="s">
        <v>294</v>
      </c>
      <c r="D8" s="76" t="s">
        <v>434</v>
      </c>
      <c r="E8" s="76" t="s">
        <v>294</v>
      </c>
      <c r="F8" s="320" t="s">
        <v>9</v>
      </c>
      <c r="G8" s="76" t="s">
        <v>294</v>
      </c>
      <c r="H8" s="76" t="s">
        <v>434</v>
      </c>
      <c r="I8" s="76" t="s">
        <v>294</v>
      </c>
      <c r="J8" s="189" t="s">
        <v>9</v>
      </c>
    </row>
    <row r="9" spans="1:10" ht="13.5" thickBot="1" x14ac:dyDescent="0.25">
      <c r="A9" s="85"/>
      <c r="B9" s="94"/>
      <c r="C9" s="243" t="s">
        <v>489</v>
      </c>
      <c r="D9" s="243" t="s">
        <v>489</v>
      </c>
      <c r="E9" s="243" t="s">
        <v>494</v>
      </c>
      <c r="F9" s="1115" t="s">
        <v>437</v>
      </c>
      <c r="G9" s="243" t="s">
        <v>489</v>
      </c>
      <c r="H9" s="243" t="s">
        <v>489</v>
      </c>
      <c r="I9" s="243" t="s">
        <v>494</v>
      </c>
      <c r="J9" s="862" t="s">
        <v>439</v>
      </c>
    </row>
    <row r="10" spans="1:10" ht="13.5" thickBot="1" x14ac:dyDescent="0.25">
      <c r="A10" s="742">
        <v>1</v>
      </c>
      <c r="B10" s="96">
        <v>2</v>
      </c>
      <c r="C10" s="210">
        <v>3</v>
      </c>
      <c r="D10" s="210">
        <v>4</v>
      </c>
      <c r="E10" s="96">
        <v>5</v>
      </c>
      <c r="F10" s="211">
        <v>6</v>
      </c>
      <c r="G10" s="96">
        <v>7</v>
      </c>
      <c r="H10" s="97">
        <v>8</v>
      </c>
      <c r="I10" s="334">
        <v>9</v>
      </c>
      <c r="J10" s="98">
        <v>10</v>
      </c>
    </row>
    <row r="11" spans="1:10" x14ac:dyDescent="0.2">
      <c r="A11" s="213" t="s">
        <v>14</v>
      </c>
      <c r="B11" s="22" t="s">
        <v>138</v>
      </c>
      <c r="C11" s="214"/>
      <c r="D11" s="205"/>
      <c r="E11" s="334"/>
      <c r="F11" s="215"/>
      <c r="G11" s="334"/>
      <c r="H11" s="334"/>
      <c r="I11" s="338" t="s">
        <v>73</v>
      </c>
      <c r="J11" s="337"/>
    </row>
    <row r="12" spans="1:10" x14ac:dyDescent="0.2">
      <c r="A12" s="103"/>
      <c r="B12" s="26" t="s">
        <v>137</v>
      </c>
      <c r="C12" s="1227">
        <v>0</v>
      </c>
      <c r="D12" s="1227">
        <v>0</v>
      </c>
      <c r="E12" s="1228">
        <v>0</v>
      </c>
      <c r="F12" s="764">
        <v>0</v>
      </c>
      <c r="G12" s="104">
        <v>302840</v>
      </c>
      <c r="H12" s="104">
        <v>283668</v>
      </c>
      <c r="I12" s="104">
        <v>324340</v>
      </c>
      <c r="J12" s="105">
        <f t="shared" ref="J12:J28" si="0">AVERAGE(I12/G12*100)</f>
        <v>107.09945845991282</v>
      </c>
    </row>
    <row r="13" spans="1:10" x14ac:dyDescent="0.2">
      <c r="A13" s="106" t="s">
        <v>15</v>
      </c>
      <c r="B13" s="26" t="s">
        <v>139</v>
      </c>
      <c r="C13" s="1229">
        <v>0</v>
      </c>
      <c r="D13" s="1229">
        <v>0</v>
      </c>
      <c r="E13" s="1230">
        <v>0</v>
      </c>
      <c r="F13" s="764">
        <v>0</v>
      </c>
      <c r="G13" s="104">
        <v>19120</v>
      </c>
      <c r="H13" s="104">
        <v>34069</v>
      </c>
      <c r="I13" s="104">
        <v>40736</v>
      </c>
      <c r="J13" s="195">
        <f t="shared" si="0"/>
        <v>213.05439330543931</v>
      </c>
    </row>
    <row r="14" spans="1:10" x14ac:dyDescent="0.2">
      <c r="A14" s="107" t="s">
        <v>16</v>
      </c>
      <c r="B14" s="30" t="s">
        <v>140</v>
      </c>
      <c r="C14" s="1231">
        <v>0</v>
      </c>
      <c r="D14" s="1231">
        <v>0</v>
      </c>
      <c r="E14" s="1199">
        <v>0</v>
      </c>
      <c r="F14" s="764">
        <v>0</v>
      </c>
      <c r="G14" s="108">
        <v>36020</v>
      </c>
      <c r="H14" s="108">
        <v>35671</v>
      </c>
      <c r="I14" s="108">
        <v>38860</v>
      </c>
      <c r="J14" s="195">
        <f t="shared" si="0"/>
        <v>107.8845086063298</v>
      </c>
    </row>
    <row r="15" spans="1:10" x14ac:dyDescent="0.2">
      <c r="A15" s="107" t="s">
        <v>17</v>
      </c>
      <c r="B15" s="30" t="s">
        <v>141</v>
      </c>
      <c r="C15" s="1231">
        <v>0</v>
      </c>
      <c r="D15" s="1231">
        <v>0</v>
      </c>
      <c r="E15" s="1199">
        <v>0</v>
      </c>
      <c r="F15" s="764">
        <v>0</v>
      </c>
      <c r="G15" s="108">
        <v>15760</v>
      </c>
      <c r="H15" s="108">
        <v>14117</v>
      </c>
      <c r="I15" s="108">
        <v>16060</v>
      </c>
      <c r="J15" s="195">
        <f t="shared" si="0"/>
        <v>101.90355329949239</v>
      </c>
    </row>
    <row r="16" spans="1:10" ht="13.5" thickBot="1" x14ac:dyDescent="0.25">
      <c r="A16" s="107" t="s">
        <v>18</v>
      </c>
      <c r="B16" s="32" t="s">
        <v>142</v>
      </c>
      <c r="C16" s="1232">
        <v>0</v>
      </c>
      <c r="D16" s="1232">
        <v>0</v>
      </c>
      <c r="E16" s="1233">
        <v>0</v>
      </c>
      <c r="F16" s="765">
        <v>0</v>
      </c>
      <c r="G16" s="109">
        <v>8540</v>
      </c>
      <c r="H16" s="109">
        <v>6200</v>
      </c>
      <c r="I16" s="109">
        <v>9372</v>
      </c>
      <c r="J16" s="196">
        <f t="shared" si="0"/>
        <v>109.7423887587822</v>
      </c>
    </row>
    <row r="17" spans="1:10" ht="13.5" thickBot="1" x14ac:dyDescent="0.25">
      <c r="A17" s="111" t="s">
        <v>19</v>
      </c>
      <c r="B17" s="112" t="s">
        <v>20</v>
      </c>
      <c r="C17" s="139">
        <f>C24</f>
        <v>42710</v>
      </c>
      <c r="D17" s="733">
        <f>D24</f>
        <v>4766</v>
      </c>
      <c r="E17" s="139">
        <f>E24</f>
        <v>55806</v>
      </c>
      <c r="F17" s="114">
        <f t="shared" ref="F17" si="1">AVERAGE(E17/C17*100)</f>
        <v>130.66260828845705</v>
      </c>
      <c r="G17" s="113">
        <f>SUM(G18:G31)</f>
        <v>1010900</v>
      </c>
      <c r="H17" s="113">
        <f>H18+H19+H20+H22+H23+H24+H25+H26+H28+H30+H31+H29+H21+H27</f>
        <v>715363</v>
      </c>
      <c r="I17" s="113">
        <f>I18+I19+I20+I22+I23+I24+I25+I26+I28+I30+I31+I29+I21+I27</f>
        <v>1073700</v>
      </c>
      <c r="J17" s="114">
        <f t="shared" si="0"/>
        <v>106.21228608170937</v>
      </c>
    </row>
    <row r="18" spans="1:10" x14ac:dyDescent="0.2">
      <c r="A18" s="197" t="s">
        <v>42</v>
      </c>
      <c r="B18" s="198" t="s">
        <v>43</v>
      </c>
      <c r="C18" s="1234">
        <v>0</v>
      </c>
      <c r="D18" s="1234">
        <v>0</v>
      </c>
      <c r="E18" s="121">
        <v>0</v>
      </c>
      <c r="F18" s="791">
        <v>0</v>
      </c>
      <c r="G18" s="142">
        <v>4000</v>
      </c>
      <c r="H18" s="142">
        <v>2442</v>
      </c>
      <c r="I18" s="142">
        <v>4000</v>
      </c>
      <c r="J18" s="122">
        <f t="shared" si="0"/>
        <v>100</v>
      </c>
    </row>
    <row r="19" spans="1:10" x14ac:dyDescent="0.2">
      <c r="A19" s="216" t="s">
        <v>46</v>
      </c>
      <c r="B19" s="123" t="s">
        <v>47</v>
      </c>
      <c r="C19" s="1235">
        <v>0</v>
      </c>
      <c r="D19" s="1235">
        <v>0</v>
      </c>
      <c r="E19" s="234">
        <v>0</v>
      </c>
      <c r="F19" s="792">
        <v>0</v>
      </c>
      <c r="G19" s="144">
        <v>13000</v>
      </c>
      <c r="H19" s="144">
        <v>12415</v>
      </c>
      <c r="I19" s="144">
        <v>15000</v>
      </c>
      <c r="J19" s="122">
        <f t="shared" si="0"/>
        <v>115.38461538461537</v>
      </c>
    </row>
    <row r="20" spans="1:10" x14ac:dyDescent="0.2">
      <c r="A20" s="208" t="s">
        <v>21</v>
      </c>
      <c r="B20" s="116" t="s">
        <v>22</v>
      </c>
      <c r="C20" s="223">
        <v>0</v>
      </c>
      <c r="D20" s="223">
        <v>0</v>
      </c>
      <c r="E20" s="124">
        <v>0</v>
      </c>
      <c r="F20" s="767">
        <v>0</v>
      </c>
      <c r="G20" s="121">
        <v>0</v>
      </c>
      <c r="H20" s="121">
        <v>0</v>
      </c>
      <c r="I20" s="121">
        <v>0</v>
      </c>
      <c r="J20" s="122">
        <v>0</v>
      </c>
    </row>
    <row r="21" spans="1:10" x14ac:dyDescent="0.2">
      <c r="A21" s="208" t="s">
        <v>23</v>
      </c>
      <c r="B21" s="123" t="s">
        <v>464</v>
      </c>
      <c r="C21" s="382">
        <v>0</v>
      </c>
      <c r="D21" s="382">
        <v>0</v>
      </c>
      <c r="E21" s="121"/>
      <c r="F21" s="767">
        <v>0</v>
      </c>
      <c r="G21" s="121">
        <v>2000</v>
      </c>
      <c r="H21" s="121">
        <v>1603</v>
      </c>
      <c r="I21" s="121">
        <v>0</v>
      </c>
      <c r="J21" s="122">
        <v>0</v>
      </c>
    </row>
    <row r="22" spans="1:10" x14ac:dyDescent="0.2">
      <c r="A22" s="208" t="s">
        <v>24</v>
      </c>
      <c r="B22" s="120" t="s">
        <v>25</v>
      </c>
      <c r="C22" s="382">
        <v>0</v>
      </c>
      <c r="D22" s="382">
        <v>0</v>
      </c>
      <c r="E22" s="121">
        <v>0</v>
      </c>
      <c r="F22" s="767">
        <v>0</v>
      </c>
      <c r="G22" s="124">
        <v>20000</v>
      </c>
      <c r="H22" s="124">
        <v>21983</v>
      </c>
      <c r="I22" s="124">
        <v>39000</v>
      </c>
      <c r="J22" s="199">
        <f t="shared" si="0"/>
        <v>195</v>
      </c>
    </row>
    <row r="23" spans="1:10" x14ac:dyDescent="0.2">
      <c r="A23" s="208" t="s">
        <v>26</v>
      </c>
      <c r="B23" s="123" t="s">
        <v>144</v>
      </c>
      <c r="C23" s="382">
        <v>0</v>
      </c>
      <c r="D23" s="382">
        <v>0</v>
      </c>
      <c r="E23" s="121">
        <v>0</v>
      </c>
      <c r="F23" s="767">
        <v>0</v>
      </c>
      <c r="G23" s="121">
        <v>145700</v>
      </c>
      <c r="H23" s="121">
        <v>90837</v>
      </c>
      <c r="I23" s="121">
        <v>100000</v>
      </c>
      <c r="J23" s="199">
        <f t="shared" si="0"/>
        <v>68.634179821551129</v>
      </c>
    </row>
    <row r="24" spans="1:10" x14ac:dyDescent="0.2">
      <c r="A24" s="208" t="s">
        <v>27</v>
      </c>
      <c r="B24" s="123" t="s">
        <v>54</v>
      </c>
      <c r="C24" s="382">
        <v>42710</v>
      </c>
      <c r="D24" s="382">
        <v>4766</v>
      </c>
      <c r="E24" s="121">
        <v>55806</v>
      </c>
      <c r="F24" s="199">
        <f t="shared" ref="F24" si="2">AVERAGE(E24/C24*100)</f>
        <v>130.66260828845705</v>
      </c>
      <c r="G24" s="121">
        <v>707200</v>
      </c>
      <c r="H24" s="121">
        <v>352057</v>
      </c>
      <c r="I24" s="121">
        <v>700000</v>
      </c>
      <c r="J24" s="199">
        <f t="shared" si="0"/>
        <v>98.981900452488688</v>
      </c>
    </row>
    <row r="25" spans="1:10" x14ac:dyDescent="0.2">
      <c r="A25" s="216" t="s">
        <v>29</v>
      </c>
      <c r="B25" s="116" t="s">
        <v>30</v>
      </c>
      <c r="C25" s="223">
        <v>0</v>
      </c>
      <c r="D25" s="223">
        <v>0</v>
      </c>
      <c r="E25" s="124">
        <v>0</v>
      </c>
      <c r="F25" s="768">
        <v>0</v>
      </c>
      <c r="G25" s="124">
        <v>85000</v>
      </c>
      <c r="H25" s="124">
        <v>223198</v>
      </c>
      <c r="I25" s="124">
        <v>200000</v>
      </c>
      <c r="J25" s="199">
        <f t="shared" si="0"/>
        <v>235.29411764705884</v>
      </c>
    </row>
    <row r="26" spans="1:10" x14ac:dyDescent="0.2">
      <c r="A26" s="216" t="s">
        <v>31</v>
      </c>
      <c r="B26" s="116" t="s">
        <v>32</v>
      </c>
      <c r="C26" s="223">
        <v>0</v>
      </c>
      <c r="D26" s="223">
        <v>0</v>
      </c>
      <c r="E26" s="124">
        <v>0</v>
      </c>
      <c r="F26" s="767">
        <v>0</v>
      </c>
      <c r="G26" s="124">
        <v>6000</v>
      </c>
      <c r="H26" s="124">
        <v>7823</v>
      </c>
      <c r="I26" s="124">
        <v>9400</v>
      </c>
      <c r="J26" s="199">
        <f t="shared" si="0"/>
        <v>156.66666666666666</v>
      </c>
    </row>
    <row r="27" spans="1:10" x14ac:dyDescent="0.2">
      <c r="A27" s="216" t="s">
        <v>33</v>
      </c>
      <c r="B27" s="116" t="s">
        <v>34</v>
      </c>
      <c r="C27" s="223">
        <v>0</v>
      </c>
      <c r="D27" s="223">
        <v>0</v>
      </c>
      <c r="E27" s="124">
        <v>0</v>
      </c>
      <c r="F27" s="767">
        <v>0</v>
      </c>
      <c r="G27" s="124">
        <v>0</v>
      </c>
      <c r="H27" s="124">
        <v>0</v>
      </c>
      <c r="I27" s="124">
        <v>0</v>
      </c>
      <c r="J27" s="199">
        <v>0</v>
      </c>
    </row>
    <row r="28" spans="1:10" x14ac:dyDescent="0.2">
      <c r="A28" s="216" t="s">
        <v>35</v>
      </c>
      <c r="B28" s="116" t="s">
        <v>36</v>
      </c>
      <c r="C28" s="223">
        <v>0</v>
      </c>
      <c r="D28" s="223">
        <v>0</v>
      </c>
      <c r="E28" s="124">
        <v>0</v>
      </c>
      <c r="F28" s="767">
        <v>0</v>
      </c>
      <c r="G28" s="124">
        <v>6000</v>
      </c>
      <c r="H28" s="124">
        <v>5455</v>
      </c>
      <c r="I28" s="124">
        <v>6300</v>
      </c>
      <c r="J28" s="199">
        <f t="shared" si="0"/>
        <v>105</v>
      </c>
    </row>
    <row r="29" spans="1:10" x14ac:dyDescent="0.2">
      <c r="A29" s="4" t="s">
        <v>332</v>
      </c>
      <c r="B29" s="37" t="s">
        <v>333</v>
      </c>
      <c r="C29" s="383">
        <v>0</v>
      </c>
      <c r="D29" s="383">
        <v>0</v>
      </c>
      <c r="E29" s="124">
        <v>0</v>
      </c>
      <c r="F29" s="767">
        <v>0</v>
      </c>
      <c r="G29" s="124">
        <v>0</v>
      </c>
      <c r="H29" s="124">
        <v>0</v>
      </c>
      <c r="I29" s="124">
        <v>0</v>
      </c>
      <c r="J29" s="199">
        <v>0</v>
      </c>
    </row>
    <row r="30" spans="1:10" x14ac:dyDescent="0.2">
      <c r="A30" s="216" t="s">
        <v>37</v>
      </c>
      <c r="B30" s="37" t="s">
        <v>145</v>
      </c>
      <c r="C30" s="383">
        <v>0</v>
      </c>
      <c r="D30" s="383">
        <v>0</v>
      </c>
      <c r="E30" s="124">
        <v>0</v>
      </c>
      <c r="F30" s="768">
        <v>0</v>
      </c>
      <c r="G30" s="124">
        <v>22000</v>
      </c>
      <c r="H30" s="124">
        <v>-2450</v>
      </c>
      <c r="I30" s="124">
        <v>0</v>
      </c>
      <c r="J30" s="199">
        <f t="shared" ref="J30:J38" si="3">AVERAGE(I30/G30*100)</f>
        <v>0</v>
      </c>
    </row>
    <row r="31" spans="1:10" ht="13.5" customHeight="1" thickBot="1" x14ac:dyDescent="0.25">
      <c r="A31" s="217" t="s">
        <v>38</v>
      </c>
      <c r="B31" s="41" t="s">
        <v>146</v>
      </c>
      <c r="C31" s="125">
        <v>0</v>
      </c>
      <c r="D31" s="125">
        <v>0</v>
      </c>
      <c r="E31" s="125">
        <v>0</v>
      </c>
      <c r="F31" s="816">
        <v>0</v>
      </c>
      <c r="G31" s="234">
        <v>0</v>
      </c>
      <c r="H31" s="234">
        <v>0</v>
      </c>
      <c r="I31" s="234">
        <v>0</v>
      </c>
      <c r="J31" s="200">
        <v>0</v>
      </c>
    </row>
    <row r="32" spans="1:10" ht="13.5" customHeight="1" thickBot="1" x14ac:dyDescent="0.25">
      <c r="A32" s="814" t="s">
        <v>280</v>
      </c>
      <c r="B32" s="984" t="s">
        <v>281</v>
      </c>
      <c r="C32" s="139">
        <v>0</v>
      </c>
      <c r="D32" s="139">
        <v>0</v>
      </c>
      <c r="E32" s="139">
        <v>0</v>
      </c>
      <c r="F32" s="817">
        <v>0</v>
      </c>
      <c r="G32" s="139">
        <f>G33+G34</f>
        <v>100100</v>
      </c>
      <c r="H32" s="139">
        <f>H33+H34</f>
        <v>104078</v>
      </c>
      <c r="I32" s="139">
        <f>I34+I33</f>
        <v>106120</v>
      </c>
      <c r="J32" s="352">
        <f t="shared" si="3"/>
        <v>106.01398601398601</v>
      </c>
    </row>
    <row r="33" spans="1:12" ht="13.5" customHeight="1" x14ac:dyDescent="0.2">
      <c r="A33" s="961" t="s">
        <v>288</v>
      </c>
      <c r="B33" s="981" t="s">
        <v>397</v>
      </c>
      <c r="C33" s="117">
        <v>0</v>
      </c>
      <c r="D33" s="117">
        <v>0</v>
      </c>
      <c r="E33" s="117">
        <v>0</v>
      </c>
      <c r="F33" s="791">
        <v>0</v>
      </c>
      <c r="G33" s="142">
        <v>30100</v>
      </c>
      <c r="H33" s="142">
        <v>16571</v>
      </c>
      <c r="I33" s="142">
        <v>18120</v>
      </c>
      <c r="J33" s="42">
        <f t="shared" si="3"/>
        <v>60.199335548172762</v>
      </c>
    </row>
    <row r="34" spans="1:12" ht="12.75" customHeight="1" thickBot="1" x14ac:dyDescent="0.25">
      <c r="A34" s="849" t="s">
        <v>282</v>
      </c>
      <c r="B34" s="982" t="s">
        <v>392</v>
      </c>
      <c r="C34" s="234">
        <v>0</v>
      </c>
      <c r="D34" s="234">
        <v>0</v>
      </c>
      <c r="E34" s="234">
        <v>0</v>
      </c>
      <c r="F34" s="959">
        <v>0</v>
      </c>
      <c r="G34" s="960">
        <v>70000</v>
      </c>
      <c r="H34" s="960">
        <v>87507</v>
      </c>
      <c r="I34" s="960">
        <v>88000</v>
      </c>
      <c r="J34" s="42">
        <f t="shared" si="3"/>
        <v>125.71428571428571</v>
      </c>
    </row>
    <row r="35" spans="1:12" ht="13.5" thickBot="1" x14ac:dyDescent="0.25">
      <c r="A35" s="203" t="s">
        <v>49</v>
      </c>
      <c r="B35" s="112" t="s">
        <v>162</v>
      </c>
      <c r="C35" s="139"/>
      <c r="D35" s="139">
        <v>414050</v>
      </c>
      <c r="E35" s="139"/>
      <c r="F35" s="766">
        <v>0</v>
      </c>
      <c r="G35" s="207">
        <v>20000</v>
      </c>
      <c r="H35" s="207">
        <v>28602</v>
      </c>
      <c r="I35" s="207">
        <v>22000</v>
      </c>
      <c r="J35" s="114">
        <f t="shared" si="3"/>
        <v>110.00000000000001</v>
      </c>
    </row>
    <row r="36" spans="1:12" ht="13.5" thickBot="1" x14ac:dyDescent="0.25">
      <c r="A36" s="203" t="s">
        <v>40</v>
      </c>
      <c r="B36" s="34" t="s">
        <v>148</v>
      </c>
      <c r="C36" s="151">
        <v>0</v>
      </c>
      <c r="D36" s="151">
        <v>0</v>
      </c>
      <c r="E36" s="151">
        <v>0</v>
      </c>
      <c r="F36" s="769">
        <v>0</v>
      </c>
      <c r="G36" s="238">
        <v>16000</v>
      </c>
      <c r="H36" s="238">
        <v>30829</v>
      </c>
      <c r="I36" s="238">
        <v>34000</v>
      </c>
      <c r="J36" s="194">
        <f t="shared" si="3"/>
        <v>212.5</v>
      </c>
    </row>
    <row r="37" spans="1:12" ht="13.5" thickBot="1" x14ac:dyDescent="0.25">
      <c r="A37" s="129"/>
      <c r="B37" s="75" t="s">
        <v>71</v>
      </c>
      <c r="C37" s="139">
        <f>C17+C35</f>
        <v>42710</v>
      </c>
      <c r="D37" s="139">
        <f>D17+D35</f>
        <v>418816</v>
      </c>
      <c r="E37" s="139">
        <f>E17+E35</f>
        <v>55806</v>
      </c>
      <c r="F37" s="114">
        <f t="shared" ref="F37" si="4">AVERAGE(E37/C37*100)</f>
        <v>130.66260828845705</v>
      </c>
      <c r="G37" s="113">
        <f>G12+G13+G14+G15+G16+G17+G32+G35+G36</f>
        <v>1529280</v>
      </c>
      <c r="H37" s="113">
        <f>H12+H13+H14+H15+H16+H17+H32+H35+H36</f>
        <v>1252597</v>
      </c>
      <c r="I37" s="113">
        <f>I32+I17+I16+I15+I14+I13+I12+I35+I36</f>
        <v>1665188</v>
      </c>
      <c r="J37" s="114">
        <f t="shared" si="3"/>
        <v>108.88705796191671</v>
      </c>
    </row>
    <row r="38" spans="1:12" ht="13.5" thickBot="1" x14ac:dyDescent="0.25">
      <c r="A38" s="129"/>
      <c r="B38" s="313" t="s">
        <v>135</v>
      </c>
      <c r="C38" s="139">
        <v>0</v>
      </c>
      <c r="D38" s="139">
        <v>0</v>
      </c>
      <c r="E38" s="139">
        <v>0</v>
      </c>
      <c r="F38" s="766">
        <v>0</v>
      </c>
      <c r="G38" s="647">
        <v>96618</v>
      </c>
      <c r="H38" s="647">
        <v>39819</v>
      </c>
      <c r="I38" s="647">
        <v>366696</v>
      </c>
      <c r="J38" s="114">
        <f t="shared" si="3"/>
        <v>379.53176426752776</v>
      </c>
    </row>
    <row r="39" spans="1:12" x14ac:dyDescent="0.2">
      <c r="A39" s="539"/>
      <c r="B39" s="540"/>
      <c r="C39" s="541"/>
      <c r="D39" s="541"/>
      <c r="E39" s="541"/>
      <c r="F39" s="770"/>
      <c r="G39" s="543"/>
      <c r="H39" s="543"/>
      <c r="I39" s="543"/>
      <c r="J39" s="542"/>
      <c r="L39" s="390"/>
    </row>
    <row r="40" spans="1:12" ht="15" x14ac:dyDescent="0.25">
      <c r="A40" s="539"/>
      <c r="B40" s="491" t="s">
        <v>50</v>
      </c>
      <c r="C40" s="515">
        <f>C37</f>
        <v>42710</v>
      </c>
      <c r="D40" s="515">
        <f>D37</f>
        <v>418816</v>
      </c>
      <c r="E40" s="515">
        <f>E37</f>
        <v>55806</v>
      </c>
      <c r="F40" s="544">
        <f>AVERAGE(E40/C40*100)</f>
        <v>130.66260828845705</v>
      </c>
      <c r="G40" s="515">
        <f>G37+G38</f>
        <v>1625898</v>
      </c>
      <c r="H40" s="515">
        <f>H37+H38</f>
        <v>1292416</v>
      </c>
      <c r="I40" s="515">
        <f>I37+I38</f>
        <v>2031884</v>
      </c>
      <c r="J40" s="544">
        <f>AVERAGE(I40/G40*100)</f>
        <v>124.96995506483186</v>
      </c>
      <c r="L40" s="390"/>
    </row>
    <row r="41" spans="1:12" ht="13.5" thickBot="1" x14ac:dyDescent="0.25">
      <c r="A41" s="545"/>
      <c r="B41" s="546"/>
      <c r="C41" s="603"/>
      <c r="D41" s="603"/>
      <c r="E41" s="603"/>
      <c r="F41" s="604"/>
      <c r="G41" s="594"/>
      <c r="H41" s="594"/>
      <c r="I41" s="594"/>
      <c r="J41" s="569"/>
      <c r="L41" s="390"/>
    </row>
    <row r="42" spans="1:12" x14ac:dyDescent="0.2">
      <c r="A42" s="87"/>
      <c r="B42" s="87"/>
      <c r="C42" s="87"/>
      <c r="D42" s="87"/>
      <c r="E42" s="87"/>
      <c r="F42" s="87"/>
      <c r="G42" s="306"/>
      <c r="H42" s="306"/>
      <c r="I42" s="87"/>
      <c r="J42" s="87"/>
    </row>
    <row r="43" spans="1:12" x14ac:dyDescent="0.2">
      <c r="A43" s="87"/>
      <c r="B43" s="87"/>
      <c r="C43" s="87"/>
      <c r="D43" s="87"/>
      <c r="E43" s="87"/>
      <c r="F43" s="87"/>
      <c r="G43" s="87"/>
      <c r="H43" s="87"/>
      <c r="I43" s="87"/>
      <c r="J43" s="87"/>
    </row>
    <row r="44" spans="1:12" x14ac:dyDescent="0.2">
      <c r="A44" s="87"/>
      <c r="B44" s="87"/>
      <c r="C44" s="87"/>
      <c r="D44" s="87"/>
      <c r="E44" s="87"/>
      <c r="F44" s="87"/>
      <c r="G44" s="87"/>
      <c r="H44" s="87"/>
      <c r="I44" s="87"/>
      <c r="J44" s="87"/>
    </row>
    <row r="45" spans="1:12" x14ac:dyDescent="0.2">
      <c r="A45" s="87"/>
      <c r="B45" s="87"/>
      <c r="C45" s="87"/>
      <c r="D45" s="87"/>
      <c r="E45" s="87"/>
      <c r="F45" s="87"/>
      <c r="G45" s="87"/>
      <c r="H45" s="87"/>
      <c r="I45" s="87"/>
      <c r="J45" s="87"/>
    </row>
    <row r="46" spans="1:12" x14ac:dyDescent="0.2">
      <c r="A46" s="87"/>
      <c r="B46" s="87"/>
      <c r="C46" s="87"/>
      <c r="D46" s="87"/>
      <c r="E46" s="87"/>
      <c r="F46" s="87"/>
      <c r="G46" s="87"/>
      <c r="H46" s="87"/>
      <c r="I46" s="87"/>
      <c r="J46" s="87"/>
    </row>
    <row r="47" spans="1:12" x14ac:dyDescent="0.2">
      <c r="A47" s="87"/>
      <c r="B47" s="87"/>
      <c r="C47" s="87"/>
      <c r="D47" s="87"/>
      <c r="E47" s="87"/>
      <c r="F47" s="87"/>
      <c r="G47" s="87"/>
      <c r="H47" s="87"/>
      <c r="I47" s="87"/>
      <c r="J47" s="87"/>
    </row>
    <row r="48" spans="1:12" x14ac:dyDescent="0.2">
      <c r="A48" s="87"/>
      <c r="B48" s="87"/>
      <c r="C48" s="87"/>
      <c r="D48" s="87"/>
      <c r="E48" s="87"/>
      <c r="F48" s="87"/>
      <c r="G48" s="87"/>
      <c r="H48" s="87"/>
      <c r="I48" s="87"/>
      <c r="J48" s="87"/>
    </row>
    <row r="49" spans="1:10" x14ac:dyDescent="0.2">
      <c r="A49" s="87"/>
      <c r="B49" s="87"/>
      <c r="C49" s="87"/>
      <c r="D49" s="87"/>
      <c r="E49" s="87"/>
      <c r="F49" s="87"/>
      <c r="G49" s="87"/>
      <c r="H49" s="87"/>
      <c r="I49" s="87"/>
      <c r="J49" s="87"/>
    </row>
    <row r="50" spans="1:10" x14ac:dyDescent="0.2">
      <c r="A50" s="87"/>
      <c r="B50" s="87"/>
      <c r="C50" s="87"/>
      <c r="D50" s="87"/>
      <c r="E50" s="87"/>
      <c r="F50" s="87"/>
      <c r="G50" s="87"/>
      <c r="H50" s="87"/>
      <c r="I50" s="87"/>
      <c r="J50" s="87"/>
    </row>
    <row r="51" spans="1:10" x14ac:dyDescent="0.2">
      <c r="A51" s="87"/>
      <c r="B51" s="87"/>
      <c r="C51" s="87"/>
      <c r="D51" s="87"/>
      <c r="E51" s="87"/>
      <c r="F51" s="87"/>
      <c r="G51" s="87"/>
      <c r="H51" s="87"/>
      <c r="I51" s="87"/>
      <c r="J51" s="87"/>
    </row>
    <row r="52" spans="1:10" x14ac:dyDescent="0.2">
      <c r="A52" s="87"/>
      <c r="B52" s="87"/>
      <c r="C52" s="87"/>
      <c r="D52" s="87"/>
      <c r="E52" s="87"/>
      <c r="F52" s="87"/>
      <c r="G52" s="87"/>
      <c r="H52" s="87"/>
      <c r="I52" s="87"/>
      <c r="J52" s="87"/>
    </row>
    <row r="53" spans="1:10" x14ac:dyDescent="0.2">
      <c r="A53" s="87"/>
      <c r="B53" s="87"/>
      <c r="C53" s="87"/>
      <c r="D53" s="87"/>
      <c r="E53" s="87"/>
      <c r="F53" s="87"/>
      <c r="G53" s="87"/>
      <c r="H53" s="87"/>
      <c r="I53" s="87"/>
      <c r="J53" s="87"/>
    </row>
    <row r="54" spans="1:10" x14ac:dyDescent="0.2">
      <c r="A54" s="87"/>
      <c r="B54" s="87"/>
      <c r="C54" s="87"/>
      <c r="D54" s="87"/>
      <c r="E54" s="87"/>
      <c r="F54" s="87"/>
      <c r="G54" s="87"/>
      <c r="H54" s="87"/>
      <c r="I54" s="87"/>
      <c r="J54" s="87"/>
    </row>
    <row r="55" spans="1:10" x14ac:dyDescent="0.2">
      <c r="A55" s="87"/>
      <c r="B55" s="87"/>
      <c r="C55" s="87"/>
      <c r="D55" s="87"/>
      <c r="E55" s="87"/>
      <c r="F55" s="87"/>
      <c r="G55" s="87"/>
      <c r="H55" s="87"/>
      <c r="I55" s="87"/>
      <c r="J55" s="87"/>
    </row>
    <row r="56" spans="1:10" x14ac:dyDescent="0.2">
      <c r="A56" s="87"/>
      <c r="B56" s="87"/>
      <c r="C56" s="87"/>
      <c r="D56" s="87"/>
      <c r="E56" s="87"/>
      <c r="F56" s="87"/>
      <c r="G56" s="87"/>
      <c r="H56" s="87"/>
      <c r="I56" s="87"/>
      <c r="J56" s="87"/>
    </row>
    <row r="57" spans="1:10" x14ac:dyDescent="0.2">
      <c r="A57" s="87"/>
      <c r="B57" s="87"/>
      <c r="C57" s="87"/>
      <c r="D57" s="87"/>
      <c r="E57" s="87"/>
      <c r="F57" s="87"/>
      <c r="G57" s="87"/>
      <c r="H57" s="87"/>
      <c r="I57" s="87"/>
      <c r="J57" s="87"/>
    </row>
    <row r="58" spans="1:10" x14ac:dyDescent="0.2">
      <c r="A58" s="87"/>
      <c r="B58" s="87"/>
      <c r="C58" s="87"/>
      <c r="D58" s="87"/>
      <c r="E58" s="87"/>
      <c r="F58" s="87"/>
      <c r="G58" s="87"/>
      <c r="H58" s="87"/>
      <c r="I58" s="87"/>
      <c r="J58" s="87"/>
    </row>
    <row r="59" spans="1:10" x14ac:dyDescent="0.2">
      <c r="A59" s="87"/>
      <c r="B59" s="87"/>
      <c r="C59" s="87"/>
      <c r="D59" s="87"/>
      <c r="E59" s="87"/>
      <c r="F59" s="87"/>
      <c r="G59" s="87"/>
      <c r="H59" s="87"/>
      <c r="I59" s="87"/>
      <c r="J59" s="87"/>
    </row>
    <row r="60" spans="1:10" x14ac:dyDescent="0.2">
      <c r="A60" s="87"/>
      <c r="B60" s="87"/>
      <c r="C60" s="87"/>
      <c r="D60" s="87"/>
      <c r="E60" s="87"/>
      <c r="F60" s="87"/>
      <c r="G60" s="87"/>
      <c r="H60" s="87"/>
      <c r="I60" s="87"/>
      <c r="J60" s="87"/>
    </row>
    <row r="61" spans="1:10" x14ac:dyDescent="0.2">
      <c r="A61" s="87"/>
      <c r="B61" s="87"/>
      <c r="C61" s="87"/>
      <c r="D61" s="87"/>
      <c r="E61" s="87"/>
      <c r="F61" s="87"/>
      <c r="G61" s="87"/>
      <c r="H61" s="87"/>
      <c r="I61" s="87"/>
      <c r="J61" s="87"/>
    </row>
    <row r="62" spans="1:10" x14ac:dyDescent="0.2">
      <c r="A62" s="87"/>
      <c r="B62" s="87"/>
      <c r="C62" s="87"/>
      <c r="D62" s="87"/>
      <c r="E62" s="87"/>
      <c r="F62" s="87"/>
      <c r="G62" s="87"/>
      <c r="H62" s="87"/>
      <c r="I62" s="87"/>
      <c r="J62" s="87"/>
    </row>
    <row r="63" spans="1:10" x14ac:dyDescent="0.2">
      <c r="A63" s="87"/>
      <c r="B63" s="87"/>
      <c r="C63" s="87"/>
      <c r="D63" s="87"/>
      <c r="E63" s="87"/>
      <c r="F63" s="87"/>
      <c r="G63" s="87"/>
      <c r="H63" s="87"/>
      <c r="I63" s="87"/>
      <c r="J63" s="87"/>
    </row>
    <row r="64" spans="1:10" x14ac:dyDescent="0.2">
      <c r="A64" s="87"/>
      <c r="B64" s="87"/>
      <c r="C64" s="87"/>
      <c r="D64" s="87"/>
      <c r="E64" s="87"/>
      <c r="F64" s="87"/>
      <c r="G64" s="87"/>
      <c r="H64" s="87"/>
      <c r="I64" s="87"/>
      <c r="J64" s="87"/>
    </row>
    <row r="65" spans="1:10" x14ac:dyDescent="0.2">
      <c r="A65" s="87"/>
      <c r="B65" s="87"/>
      <c r="C65" s="87"/>
      <c r="D65" s="87"/>
      <c r="E65" s="87"/>
      <c r="F65" s="87"/>
      <c r="G65" s="87"/>
      <c r="H65" s="87"/>
      <c r="I65" s="87"/>
      <c r="J65" s="87"/>
    </row>
    <row r="66" spans="1:10" x14ac:dyDescent="0.2">
      <c r="A66" s="87"/>
      <c r="B66" s="87"/>
      <c r="C66" s="87"/>
      <c r="D66" s="87"/>
      <c r="E66" s="87"/>
      <c r="F66" s="87"/>
      <c r="G66" s="87"/>
      <c r="H66" s="87"/>
      <c r="I66" s="87"/>
      <c r="J66" s="87"/>
    </row>
    <row r="67" spans="1:10" x14ac:dyDescent="0.2">
      <c r="A67" s="87"/>
      <c r="B67" s="87"/>
      <c r="C67" s="87"/>
      <c r="D67" s="87"/>
      <c r="E67" s="87"/>
      <c r="F67" s="87"/>
      <c r="G67" s="87"/>
      <c r="H67" s="87"/>
      <c r="I67" s="87"/>
      <c r="J67" s="87"/>
    </row>
    <row r="68" spans="1:10" x14ac:dyDescent="0.2">
      <c r="A68" s="87"/>
      <c r="B68" s="87"/>
      <c r="C68" s="87"/>
      <c r="D68" s="87"/>
      <c r="E68" s="87"/>
      <c r="F68" s="87"/>
      <c r="G68" s="87"/>
      <c r="H68" s="87"/>
      <c r="I68" s="87"/>
      <c r="J68" s="87"/>
    </row>
    <row r="69" spans="1:10" x14ac:dyDescent="0.2">
      <c r="A69" s="87"/>
      <c r="B69" s="87"/>
      <c r="C69" s="87"/>
      <c r="D69" s="87"/>
      <c r="E69" s="87"/>
      <c r="F69" s="87"/>
      <c r="G69" s="87"/>
      <c r="H69" s="87"/>
      <c r="I69" s="87"/>
      <c r="J69" s="87"/>
    </row>
  </sheetData>
  <mergeCells count="6">
    <mergeCell ref="G1:J1"/>
    <mergeCell ref="C6:F6"/>
    <mergeCell ref="G6:J6"/>
    <mergeCell ref="A2:B2"/>
    <mergeCell ref="G2:J2"/>
    <mergeCell ref="A4:J4"/>
  </mergeCells>
  <phoneticPr fontId="17" type="noConversion"/>
  <pageMargins left="0.39370078740157483" right="0" top="0.78740157480314965" bottom="0.39370078740157483" header="0" footer="0"/>
  <pageSetup paperSize="9" scale="93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view="pageBreakPreview" zoomScaleNormal="100" zoomScaleSheetLayoutView="100" workbookViewId="0">
      <selection activeCell="G27" sqref="G27"/>
    </sheetView>
  </sheetViews>
  <sheetFormatPr defaultRowHeight="12.75" x14ac:dyDescent="0.2"/>
  <cols>
    <col min="1" max="1" width="5" customWidth="1"/>
    <col min="2" max="2" width="40.42578125" customWidth="1"/>
    <col min="3" max="5" width="12.28515625" customWidth="1"/>
    <col min="6" max="6" width="8.7109375" customWidth="1"/>
    <col min="7" max="7" width="8.5703125" customWidth="1"/>
  </cols>
  <sheetData>
    <row r="1" spans="1:7" x14ac:dyDescent="0.2">
      <c r="A1" s="87"/>
      <c r="B1" s="87"/>
      <c r="C1" s="87"/>
      <c r="D1" s="87"/>
      <c r="E1" s="1376" t="s">
        <v>134</v>
      </c>
      <c r="F1" s="1376"/>
      <c r="G1" s="1376"/>
    </row>
    <row r="2" spans="1:7" x14ac:dyDescent="0.2">
      <c r="A2" s="1405" t="s">
        <v>493</v>
      </c>
      <c r="B2" s="1424"/>
      <c r="C2" s="88"/>
      <c r="D2" s="88"/>
      <c r="E2" s="88"/>
      <c r="F2" s="88"/>
      <c r="G2" s="88"/>
    </row>
    <row r="3" spans="1:7" x14ac:dyDescent="0.2">
      <c r="A3" s="218"/>
      <c r="B3" s="218"/>
      <c r="C3" s="88"/>
      <c r="D3" s="88"/>
      <c r="E3" s="88"/>
      <c r="F3" s="88"/>
      <c r="G3" s="88"/>
    </row>
    <row r="4" spans="1:7" ht="15" x14ac:dyDescent="0.25">
      <c r="A4" s="1428" t="s">
        <v>85</v>
      </c>
      <c r="B4" s="1428"/>
      <c r="C4" s="1428"/>
      <c r="D4" s="1428"/>
      <c r="E4" s="1428"/>
      <c r="F4" s="1428"/>
      <c r="G4" s="1428"/>
    </row>
    <row r="5" spans="1:7" ht="15" x14ac:dyDescent="0.25">
      <c r="A5" s="1428" t="s">
        <v>91</v>
      </c>
      <c r="B5" s="1428"/>
      <c r="C5" s="1428"/>
      <c r="D5" s="1428"/>
      <c r="E5" s="1428"/>
      <c r="F5" s="1428"/>
      <c r="G5" s="1428"/>
    </row>
    <row r="6" spans="1:7" ht="13.5" thickBot="1" x14ac:dyDescent="0.25">
      <c r="A6" s="87"/>
      <c r="B6" s="87"/>
      <c r="C6" s="87"/>
      <c r="D6" s="87"/>
      <c r="E6" s="87"/>
      <c r="F6" s="87"/>
      <c r="G6" s="87"/>
    </row>
    <row r="7" spans="1:7" x14ac:dyDescent="0.2">
      <c r="A7" s="953" t="s">
        <v>265</v>
      </c>
      <c r="B7" s="220"/>
      <c r="C7" s="241" t="s">
        <v>293</v>
      </c>
      <c r="D7" s="241" t="s">
        <v>438</v>
      </c>
      <c r="E7" s="241" t="s">
        <v>293</v>
      </c>
      <c r="F7" s="91"/>
      <c r="G7" s="91" t="s">
        <v>257</v>
      </c>
    </row>
    <row r="8" spans="1:7" x14ac:dyDescent="0.2">
      <c r="A8" s="16" t="s">
        <v>266</v>
      </c>
      <c r="B8" s="93" t="s">
        <v>2</v>
      </c>
      <c r="C8" s="76" t="s">
        <v>294</v>
      </c>
      <c r="D8" s="76" t="s">
        <v>434</v>
      </c>
      <c r="E8" s="76" t="s">
        <v>294</v>
      </c>
      <c r="F8" s="93" t="s">
        <v>9</v>
      </c>
      <c r="G8" s="93" t="s">
        <v>253</v>
      </c>
    </row>
    <row r="9" spans="1:7" ht="13.5" thickBot="1" x14ac:dyDescent="0.25">
      <c r="A9" s="242"/>
      <c r="B9" s="221"/>
      <c r="C9" s="243" t="s">
        <v>489</v>
      </c>
      <c r="D9" s="243" t="s">
        <v>489</v>
      </c>
      <c r="E9" s="243" t="s">
        <v>494</v>
      </c>
      <c r="F9" s="243" t="s">
        <v>437</v>
      </c>
      <c r="G9" s="95" t="s">
        <v>258</v>
      </c>
    </row>
    <row r="10" spans="1:7" ht="13.5" thickBot="1" x14ac:dyDescent="0.25">
      <c r="A10" s="963">
        <v>1</v>
      </c>
      <c r="B10" s="964">
        <v>2</v>
      </c>
      <c r="C10" s="964">
        <v>3</v>
      </c>
      <c r="D10" s="318">
        <v>4</v>
      </c>
      <c r="E10" s="965">
        <v>5</v>
      </c>
      <c r="F10" s="964">
        <v>6</v>
      </c>
      <c r="G10" s="964">
        <v>7</v>
      </c>
    </row>
    <row r="11" spans="1:7" ht="13.5" thickBot="1" x14ac:dyDescent="0.25">
      <c r="A11" s="1438" t="s">
        <v>64</v>
      </c>
      <c r="B11" s="1395"/>
      <c r="C11" s="1427"/>
      <c r="D11" s="1427"/>
      <c r="E11" s="1427"/>
      <c r="F11" s="1427"/>
      <c r="G11" s="1427"/>
    </row>
    <row r="12" spans="1:7" ht="13.5" thickBot="1" x14ac:dyDescent="0.25">
      <c r="A12" s="146">
        <v>849</v>
      </c>
      <c r="B12" s="166" t="s">
        <v>396</v>
      </c>
      <c r="C12" s="235">
        <v>42710</v>
      </c>
      <c r="D12" s="268">
        <v>414050</v>
      </c>
      <c r="E12" s="235">
        <v>55806</v>
      </c>
      <c r="F12" s="1136">
        <f t="shared" ref="F12" si="0">E12/C12*100</f>
        <v>130.66260828845705</v>
      </c>
      <c r="G12" s="1365">
        <v>0</v>
      </c>
    </row>
    <row r="13" spans="1:7" ht="13.5" thickBot="1" x14ac:dyDescent="0.25">
      <c r="A13" s="146">
        <v>898</v>
      </c>
      <c r="B13" s="1135" t="s">
        <v>105</v>
      </c>
      <c r="C13" s="232">
        <v>0</v>
      </c>
      <c r="D13" s="232">
        <v>4766</v>
      </c>
      <c r="E13" s="232">
        <v>0</v>
      </c>
      <c r="F13" s="762">
        <v>0</v>
      </c>
      <c r="G13" s="387">
        <v>0</v>
      </c>
    </row>
    <row r="14" spans="1:7" ht="13.5" thickBot="1" x14ac:dyDescent="0.25">
      <c r="A14" s="387"/>
      <c r="B14" s="432" t="s">
        <v>116</v>
      </c>
      <c r="C14" s="138">
        <f>C12+C13</f>
        <v>42710</v>
      </c>
      <c r="D14" s="138">
        <f>D12+D13</f>
        <v>418816</v>
      </c>
      <c r="E14" s="138">
        <f>E12+E13</f>
        <v>55806</v>
      </c>
      <c r="F14" s="408">
        <f t="shared" ref="F14" si="1">E14/C14*100</f>
        <v>130.66260828845705</v>
      </c>
      <c r="G14" s="643">
        <v>0</v>
      </c>
    </row>
    <row r="15" spans="1:7" ht="13.5" thickBot="1" x14ac:dyDescent="0.25">
      <c r="A15" s="146"/>
      <c r="B15" s="434" t="s">
        <v>155</v>
      </c>
      <c r="C15" s="410">
        <f>C14</f>
        <v>42710</v>
      </c>
      <c r="D15" s="410">
        <f>D14</f>
        <v>418816</v>
      </c>
      <c r="E15" s="410">
        <f>E14</f>
        <v>55806</v>
      </c>
      <c r="F15" s="408">
        <f t="shared" ref="F15:F23" si="2">E15/C15*100</f>
        <v>130.66260828845705</v>
      </c>
      <c r="G15" s="646">
        <v>0</v>
      </c>
    </row>
    <row r="16" spans="1:7" ht="13.5" thickBot="1" x14ac:dyDescent="0.25">
      <c r="A16" s="1467" t="s">
        <v>65</v>
      </c>
      <c r="B16" s="1468"/>
      <c r="C16" s="1468"/>
      <c r="D16" s="1468"/>
      <c r="E16" s="1468"/>
      <c r="F16" s="1468"/>
      <c r="G16" s="1468"/>
    </row>
    <row r="17" spans="1:7" x14ac:dyDescent="0.2">
      <c r="A17" s="993">
        <v>829</v>
      </c>
      <c r="B17" s="1121" t="s">
        <v>442</v>
      </c>
      <c r="C17" s="1076">
        <v>85060</v>
      </c>
      <c r="D17" s="1075">
        <v>62392</v>
      </c>
      <c r="E17" s="1076">
        <v>83384</v>
      </c>
      <c r="F17" s="762">
        <f t="shared" si="2"/>
        <v>98.029626146249711</v>
      </c>
      <c r="G17" s="1272">
        <v>2.5</v>
      </c>
    </row>
    <row r="18" spans="1:7" x14ac:dyDescent="0.2">
      <c r="A18" s="674">
        <v>832</v>
      </c>
      <c r="B18" s="725" t="s">
        <v>160</v>
      </c>
      <c r="C18" s="1116">
        <v>372700</v>
      </c>
      <c r="D18" s="287">
        <v>104407</v>
      </c>
      <c r="E18" s="1116">
        <v>378000</v>
      </c>
      <c r="F18" s="762">
        <f t="shared" si="2"/>
        <v>101.422055272337</v>
      </c>
      <c r="G18" s="1325">
        <v>0</v>
      </c>
    </row>
    <row r="19" spans="1:7" x14ac:dyDescent="0.2">
      <c r="A19" s="665">
        <v>865</v>
      </c>
      <c r="B19" s="174" t="s">
        <v>334</v>
      </c>
      <c r="C19" s="1117">
        <v>167320</v>
      </c>
      <c r="D19" s="278">
        <f>152961+3100</f>
        <v>156061</v>
      </c>
      <c r="E19" s="1117">
        <f>249900+4000</f>
        <v>253900</v>
      </c>
      <c r="F19" s="762">
        <f t="shared" si="2"/>
        <v>151.7451589768109</v>
      </c>
      <c r="G19" s="1366">
        <v>6</v>
      </c>
    </row>
    <row r="20" spans="1:7" x14ac:dyDescent="0.2">
      <c r="A20" s="665">
        <v>878</v>
      </c>
      <c r="B20" s="865" t="s">
        <v>250</v>
      </c>
      <c r="C20" s="1118">
        <v>108160</v>
      </c>
      <c r="D20" s="124">
        <v>101283</v>
      </c>
      <c r="E20" s="1118">
        <v>123764</v>
      </c>
      <c r="F20" s="763">
        <f t="shared" si="2"/>
        <v>114.42677514792901</v>
      </c>
      <c r="G20" s="1367">
        <v>4</v>
      </c>
    </row>
    <row r="21" spans="1:7" ht="13.5" thickBot="1" x14ac:dyDescent="0.25">
      <c r="A21" s="686">
        <v>898</v>
      </c>
      <c r="B21" s="864" t="s">
        <v>105</v>
      </c>
      <c r="C21" s="1119">
        <v>796040</v>
      </c>
      <c r="D21" s="128">
        <f>772123+56331</f>
        <v>828454</v>
      </c>
      <c r="E21" s="1119">
        <f>774140+52000</f>
        <v>826140</v>
      </c>
      <c r="F21" s="804">
        <f t="shared" si="2"/>
        <v>103.78121702427015</v>
      </c>
      <c r="G21" s="1368">
        <v>6</v>
      </c>
    </row>
    <row r="22" spans="1:7" ht="13.5" thickBot="1" x14ac:dyDescent="0.25">
      <c r="A22" s="268"/>
      <c r="B22" s="428" t="s">
        <v>116</v>
      </c>
      <c r="C22" s="113">
        <f>C20+C18+C21+C19+C17</f>
        <v>1529280</v>
      </c>
      <c r="D22" s="113">
        <f>D20+D18+D21+D19+D17</f>
        <v>1252597</v>
      </c>
      <c r="E22" s="113">
        <f>E20+E18+E21+E19+E17</f>
        <v>1665188</v>
      </c>
      <c r="F22" s="408">
        <f t="shared" si="2"/>
        <v>108.88705796191671</v>
      </c>
      <c r="G22" s="1338">
        <f>G17+G18+G19+G20+G21</f>
        <v>18.5</v>
      </c>
    </row>
    <row r="23" spans="1:7" ht="13.5" thickBot="1" x14ac:dyDescent="0.25">
      <c r="A23" s="827"/>
      <c r="B23" s="833" t="s">
        <v>136</v>
      </c>
      <c r="C23" s="442">
        <v>96618</v>
      </c>
      <c r="D23" s="442">
        <f>39819</f>
        <v>39819</v>
      </c>
      <c r="E23" s="442">
        <f>36696+330000</f>
        <v>366696</v>
      </c>
      <c r="F23" s="832">
        <f t="shared" si="2"/>
        <v>379.53176426752776</v>
      </c>
      <c r="G23" s="1369">
        <v>0</v>
      </c>
    </row>
    <row r="24" spans="1:7" x14ac:dyDescent="0.2">
      <c r="A24" s="236"/>
      <c r="B24" s="131"/>
      <c r="C24" s="100"/>
      <c r="D24" s="100"/>
      <c r="E24" s="433"/>
      <c r="F24" s="436"/>
      <c r="G24" s="1246"/>
    </row>
    <row r="25" spans="1:7" ht="13.5" thickBot="1" x14ac:dyDescent="0.25">
      <c r="A25" s="272"/>
      <c r="B25" s="305" t="s">
        <v>267</v>
      </c>
      <c r="C25" s="289">
        <f>C22+C23</f>
        <v>1625898</v>
      </c>
      <c r="D25" s="289">
        <f>D22+D23</f>
        <v>1292416</v>
      </c>
      <c r="E25" s="289">
        <f t="shared" ref="E25" si="3">E22+E23</f>
        <v>2031884</v>
      </c>
      <c r="F25" s="408">
        <f>E25/C25*100</f>
        <v>124.96995506483186</v>
      </c>
      <c r="G25" s="1324">
        <f>G22+G23</f>
        <v>18.5</v>
      </c>
    </row>
    <row r="26" spans="1:7" x14ac:dyDescent="0.2">
      <c r="A26" s="605"/>
      <c r="B26" s="606"/>
      <c r="C26" s="607"/>
      <c r="D26" s="796"/>
      <c r="E26" s="608"/>
      <c r="F26" s="609"/>
      <c r="G26" s="1310"/>
    </row>
    <row r="27" spans="1:7" ht="15" x14ac:dyDescent="0.25">
      <c r="A27" s="605"/>
      <c r="B27" s="514" t="s">
        <v>275</v>
      </c>
      <c r="C27" s="515">
        <f>C25+C15</f>
        <v>1668608</v>
      </c>
      <c r="D27" s="515">
        <f>D25+D15</f>
        <v>1711232</v>
      </c>
      <c r="E27" s="1120">
        <f>E25+E15</f>
        <v>2087690</v>
      </c>
      <c r="F27" s="516">
        <f>E27/C27*100</f>
        <v>125.1156652730899</v>
      </c>
      <c r="G27" s="1329">
        <f>G25</f>
        <v>18.5</v>
      </c>
    </row>
    <row r="28" spans="1:7" ht="15.75" thickBot="1" x14ac:dyDescent="0.3">
      <c r="A28" s="610"/>
      <c r="B28" s="611"/>
      <c r="C28" s="496"/>
      <c r="D28" s="496"/>
      <c r="E28" s="612"/>
      <c r="F28" s="613"/>
      <c r="G28" s="613"/>
    </row>
    <row r="29" spans="1:7" ht="15" x14ac:dyDescent="0.25">
      <c r="A29" s="633"/>
      <c r="B29" s="634"/>
      <c r="C29" s="635"/>
      <c r="D29" s="635"/>
      <c r="E29" s="635"/>
      <c r="F29" s="641"/>
      <c r="G29" s="641"/>
    </row>
  </sheetData>
  <mergeCells count="6">
    <mergeCell ref="E1:G1"/>
    <mergeCell ref="A2:B2"/>
    <mergeCell ref="A16:G16"/>
    <mergeCell ref="A11:G11"/>
    <mergeCell ref="A4:G4"/>
    <mergeCell ref="A5:G5"/>
  </mergeCells>
  <phoneticPr fontId="17" type="noConversion"/>
  <pageMargins left="0.78740157480314965" right="0" top="0.98425196850393704" bottom="0" header="0" footer="0"/>
  <pageSetup paperSize="9" scale="95" orientation="portrait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6"/>
  <sheetViews>
    <sheetView view="pageBreakPreview" zoomScaleNormal="100" zoomScaleSheetLayoutView="100" workbookViewId="0">
      <selection activeCell="F22" sqref="F22"/>
    </sheetView>
  </sheetViews>
  <sheetFormatPr defaultRowHeight="12.75" x14ac:dyDescent="0.2"/>
  <cols>
    <col min="2" max="2" width="6.85546875" customWidth="1"/>
    <col min="3" max="3" width="44.85546875" customWidth="1"/>
    <col min="4" max="5" width="13.140625" customWidth="1"/>
    <col min="6" max="6" width="12.7109375" customWidth="1"/>
  </cols>
  <sheetData>
    <row r="1" spans="2:7" x14ac:dyDescent="0.2">
      <c r="B1" s="87"/>
      <c r="C1" s="87"/>
      <c r="D1" s="87"/>
      <c r="E1" s="87"/>
      <c r="F1" s="1376" t="s">
        <v>276</v>
      </c>
      <c r="G1" s="1376"/>
    </row>
    <row r="2" spans="2:7" x14ac:dyDescent="0.2">
      <c r="B2" s="1405" t="s">
        <v>493</v>
      </c>
      <c r="C2" s="1424"/>
      <c r="D2" s="88"/>
      <c r="E2" s="88"/>
      <c r="F2" s="88"/>
      <c r="G2" s="88"/>
    </row>
    <row r="3" spans="2:7" x14ac:dyDescent="0.2">
      <c r="B3" s="218"/>
      <c r="C3" s="218"/>
      <c r="D3" s="88"/>
      <c r="E3" s="88"/>
      <c r="F3" s="88"/>
      <c r="G3" s="88"/>
    </row>
    <row r="4" spans="2:7" ht="15" x14ac:dyDescent="0.25">
      <c r="B4" s="1428" t="s">
        <v>85</v>
      </c>
      <c r="C4" s="1428"/>
      <c r="D4" s="1428"/>
      <c r="E4" s="1428"/>
      <c r="F4" s="1428"/>
      <c r="G4" s="1428"/>
    </row>
    <row r="5" spans="2:7" ht="15" x14ac:dyDescent="0.25">
      <c r="B5" s="1428" t="s">
        <v>278</v>
      </c>
      <c r="C5" s="1428"/>
      <c r="D5" s="1428"/>
      <c r="E5" s="1428"/>
      <c r="F5" s="1428"/>
      <c r="G5" s="1428"/>
    </row>
    <row r="6" spans="2:7" ht="13.5" thickBot="1" x14ac:dyDescent="0.25">
      <c r="B6" s="87"/>
      <c r="C6" s="87"/>
      <c r="D6" s="87"/>
      <c r="E6" s="87"/>
      <c r="F6" s="87"/>
      <c r="G6" s="87"/>
    </row>
    <row r="7" spans="2:7" x14ac:dyDescent="0.2">
      <c r="B7" s="239" t="s">
        <v>265</v>
      </c>
      <c r="C7" s="220"/>
      <c r="D7" s="241" t="s">
        <v>293</v>
      </c>
      <c r="E7" s="241" t="s">
        <v>438</v>
      </c>
      <c r="F7" s="241" t="s">
        <v>293</v>
      </c>
      <c r="G7" s="91"/>
    </row>
    <row r="8" spans="2:7" x14ac:dyDescent="0.2">
      <c r="B8" s="16" t="s">
        <v>266</v>
      </c>
      <c r="C8" s="93" t="s">
        <v>2</v>
      </c>
      <c r="D8" s="76" t="s">
        <v>294</v>
      </c>
      <c r="E8" s="76" t="s">
        <v>434</v>
      </c>
      <c r="F8" s="76" t="s">
        <v>294</v>
      </c>
      <c r="G8" s="93" t="s">
        <v>9</v>
      </c>
    </row>
    <row r="9" spans="2:7" ht="13.5" thickBot="1" x14ac:dyDescent="0.25">
      <c r="B9" s="242"/>
      <c r="C9" s="221"/>
      <c r="D9" s="243" t="s">
        <v>489</v>
      </c>
      <c r="E9" s="243" t="s">
        <v>489</v>
      </c>
      <c r="F9" s="243" t="s">
        <v>494</v>
      </c>
      <c r="G9" s="243" t="s">
        <v>437</v>
      </c>
    </row>
    <row r="10" spans="2:7" ht="13.5" thickBot="1" x14ac:dyDescent="0.25">
      <c r="B10" s="276">
        <v>1</v>
      </c>
      <c r="C10" s="134">
        <v>2</v>
      </c>
      <c r="D10" s="134">
        <v>3</v>
      </c>
      <c r="E10" s="146">
        <v>4</v>
      </c>
      <c r="F10" s="152">
        <v>5</v>
      </c>
      <c r="G10" s="134">
        <v>6</v>
      </c>
    </row>
    <row r="11" spans="2:7" ht="13.5" thickBot="1" x14ac:dyDescent="0.25">
      <c r="B11" s="1394" t="s">
        <v>65</v>
      </c>
      <c r="C11" s="1395"/>
      <c r="D11" s="1395"/>
      <c r="E11" s="1395"/>
      <c r="F11" s="1395"/>
      <c r="G11" s="1396"/>
    </row>
    <row r="12" spans="2:7" ht="13.5" thickBot="1" x14ac:dyDescent="0.25">
      <c r="B12" s="266">
        <v>910</v>
      </c>
      <c r="C12" s="1122" t="s">
        <v>51</v>
      </c>
      <c r="D12" s="113">
        <v>104400</v>
      </c>
      <c r="E12" s="113">
        <v>97160</v>
      </c>
      <c r="F12" s="209">
        <v>92638</v>
      </c>
      <c r="G12" s="793">
        <f>F12/D12*100</f>
        <v>88.733716475095775</v>
      </c>
    </row>
    <row r="13" spans="2:7" ht="13.5" thickBot="1" x14ac:dyDescent="0.25">
      <c r="B13" s="834">
        <v>997</v>
      </c>
      <c r="C13" s="837" t="s">
        <v>236</v>
      </c>
      <c r="D13" s="835">
        <v>100000</v>
      </c>
      <c r="E13" s="835">
        <v>0</v>
      </c>
      <c r="F13" s="835">
        <f>100000+1132198</f>
        <v>1232198</v>
      </c>
      <c r="G13" s="836">
        <f>F13/D13*100</f>
        <v>1232.1980000000001</v>
      </c>
    </row>
    <row r="14" spans="2:7" x14ac:dyDescent="0.2">
      <c r="B14" s="794"/>
      <c r="C14" s="795"/>
      <c r="D14" s="796"/>
      <c r="E14" s="796"/>
      <c r="F14" s="797"/>
      <c r="G14" s="798"/>
    </row>
    <row r="15" spans="2:7" ht="15" x14ac:dyDescent="0.25">
      <c r="B15" s="605"/>
      <c r="C15" s="514" t="s">
        <v>275</v>
      </c>
      <c r="D15" s="515">
        <f>D12+D13</f>
        <v>204400</v>
      </c>
      <c r="E15" s="515">
        <f>E12+E13</f>
        <v>97160</v>
      </c>
      <c r="F15" s="1120">
        <f t="shared" ref="F15" si="0">F12+F13</f>
        <v>1324836</v>
      </c>
      <c r="G15" s="516">
        <f>F15/D15*100</f>
        <v>648.15851272015652</v>
      </c>
    </row>
    <row r="16" spans="2:7" ht="15.75" thickBot="1" x14ac:dyDescent="0.3">
      <c r="B16" s="610"/>
      <c r="C16" s="611"/>
      <c r="D16" s="496"/>
      <c r="E16" s="496"/>
      <c r="F16" s="612"/>
      <c r="G16" s="613"/>
    </row>
  </sheetData>
  <mergeCells count="5">
    <mergeCell ref="B11:G11"/>
    <mergeCell ref="F1:G1"/>
    <mergeCell ref="B2:C2"/>
    <mergeCell ref="B4:G4"/>
    <mergeCell ref="B5:G5"/>
  </mergeCells>
  <phoneticPr fontId="17" type="noConversion"/>
  <pageMargins left="0" right="0.15748031496062992" top="0.98425196850393704" bottom="0.98425196850393704" header="0" footer="0"/>
  <pageSetup scale="95" orientation="portrait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6"/>
  <sheetViews>
    <sheetView view="pageBreakPreview" zoomScaleNormal="100" zoomScaleSheetLayoutView="100" workbookViewId="0">
      <selection activeCell="J19" sqref="J19"/>
    </sheetView>
  </sheetViews>
  <sheetFormatPr defaultColWidth="9.140625" defaultRowHeight="12.75" x14ac:dyDescent="0.2"/>
  <cols>
    <col min="1" max="1" width="3.5703125" style="1027" customWidth="1"/>
    <col min="2" max="2" width="13.42578125" style="1027" customWidth="1"/>
    <col min="3" max="3" width="10.7109375" style="1027" customWidth="1"/>
    <col min="4" max="4" width="10.85546875" style="1027" customWidth="1"/>
    <col min="5" max="5" width="7.28515625" style="1027" customWidth="1"/>
    <col min="6" max="6" width="11" style="1027" customWidth="1"/>
    <col min="7" max="7" width="10.85546875" style="1027" customWidth="1"/>
    <col min="8" max="8" width="8" style="1027" customWidth="1"/>
    <col min="9" max="9" width="10.5703125" style="1027" customWidth="1"/>
    <col min="10" max="10" width="10.85546875" style="1027" customWidth="1"/>
    <col min="11" max="11" width="11.28515625" style="1027" customWidth="1"/>
    <col min="12" max="12" width="10.28515625" style="1027" customWidth="1"/>
    <col min="13" max="13" width="8.85546875" style="1027" customWidth="1"/>
    <col min="14" max="16384" width="9.140625" style="1027"/>
  </cols>
  <sheetData>
    <row r="1" spans="1:13" x14ac:dyDescent="0.2">
      <c r="A1" s="1024" t="s">
        <v>493</v>
      </c>
      <c r="B1" s="1025"/>
      <c r="C1" s="1025"/>
      <c r="D1" s="1026"/>
      <c r="E1" s="1026"/>
      <c r="F1" s="1026"/>
      <c r="G1" s="1026"/>
      <c r="H1" s="1026"/>
      <c r="I1" s="1026"/>
      <c r="J1" s="1026"/>
      <c r="K1" s="1472" t="s">
        <v>398</v>
      </c>
      <c r="L1" s="1472"/>
      <c r="M1" s="1472"/>
    </row>
    <row r="3" spans="1:13" ht="15.75" x14ac:dyDescent="0.25">
      <c r="A3" s="1473" t="s">
        <v>399</v>
      </c>
      <c r="B3" s="1473"/>
      <c r="C3" s="1473"/>
      <c r="D3" s="1473"/>
      <c r="E3" s="1473"/>
      <c r="F3" s="1473"/>
      <c r="G3" s="1473"/>
      <c r="H3" s="1473"/>
      <c r="I3" s="1473"/>
      <c r="J3" s="1473"/>
      <c r="K3" s="1473"/>
      <c r="L3" s="1473"/>
      <c r="M3" s="1473"/>
    </row>
    <row r="4" spans="1:13" ht="13.5" thickBot="1" x14ac:dyDescent="0.25"/>
    <row r="5" spans="1:13" x14ac:dyDescent="0.2">
      <c r="A5" s="1150"/>
      <c r="B5" s="1151"/>
      <c r="C5" s="1474" t="s">
        <v>400</v>
      </c>
      <c r="D5" s="1475"/>
      <c r="E5" s="1475"/>
      <c r="F5" s="1474" t="s">
        <v>400</v>
      </c>
      <c r="G5" s="1475"/>
      <c r="H5" s="1476"/>
      <c r="I5" s="1477" t="s">
        <v>401</v>
      </c>
      <c r="J5" s="1478"/>
      <c r="K5" s="1474" t="s">
        <v>402</v>
      </c>
      <c r="L5" s="1475"/>
      <c r="M5" s="1476"/>
    </row>
    <row r="6" spans="1:13" ht="13.5" thickBot="1" x14ac:dyDescent="0.25">
      <c r="A6" s="1152" t="s">
        <v>403</v>
      </c>
      <c r="B6" s="1153"/>
      <c r="C6" s="1481" t="s">
        <v>404</v>
      </c>
      <c r="D6" s="1482"/>
      <c r="E6" s="1482"/>
      <c r="F6" s="1483" t="s">
        <v>405</v>
      </c>
      <c r="G6" s="1484"/>
      <c r="H6" s="1485"/>
      <c r="I6" s="1479"/>
      <c r="J6" s="1480"/>
      <c r="K6" s="1483" t="s">
        <v>406</v>
      </c>
      <c r="L6" s="1484"/>
      <c r="M6" s="1485"/>
    </row>
    <row r="7" spans="1:13" x14ac:dyDescent="0.2">
      <c r="A7" s="1152" t="s">
        <v>53</v>
      </c>
      <c r="B7" s="1154" t="s">
        <v>407</v>
      </c>
      <c r="C7" s="1155" t="s">
        <v>293</v>
      </c>
      <c r="D7" s="1155" t="s">
        <v>293</v>
      </c>
      <c r="E7" s="1156" t="s">
        <v>9</v>
      </c>
      <c r="F7" s="1155" t="s">
        <v>293</v>
      </c>
      <c r="G7" s="1155" t="s">
        <v>293</v>
      </c>
      <c r="H7" s="1156" t="s">
        <v>9</v>
      </c>
      <c r="I7" s="1155" t="s">
        <v>293</v>
      </c>
      <c r="J7" s="1155" t="s">
        <v>293</v>
      </c>
      <c r="K7" s="1155" t="s">
        <v>293</v>
      </c>
      <c r="L7" s="1155" t="s">
        <v>293</v>
      </c>
      <c r="M7" s="1156" t="s">
        <v>9</v>
      </c>
    </row>
    <row r="8" spans="1:13" x14ac:dyDescent="0.2">
      <c r="A8" s="1152" t="s">
        <v>52</v>
      </c>
      <c r="B8" s="1153"/>
      <c r="C8" s="1152" t="s">
        <v>294</v>
      </c>
      <c r="D8" s="1152" t="s">
        <v>294</v>
      </c>
      <c r="E8" s="1154" t="s">
        <v>0</v>
      </c>
      <c r="F8" s="1152" t="s">
        <v>294</v>
      </c>
      <c r="G8" s="1152" t="s">
        <v>294</v>
      </c>
      <c r="H8" s="1154" t="s">
        <v>419</v>
      </c>
      <c r="I8" s="1152" t="s">
        <v>294</v>
      </c>
      <c r="J8" s="1152" t="s">
        <v>294</v>
      </c>
      <c r="K8" s="1152" t="s">
        <v>294</v>
      </c>
      <c r="L8" s="1152" t="s">
        <v>294</v>
      </c>
      <c r="M8" s="1154" t="s">
        <v>420</v>
      </c>
    </row>
    <row r="9" spans="1:13" ht="13.5" thickBot="1" x14ac:dyDescent="0.25">
      <c r="A9" s="1157"/>
      <c r="B9" s="1153"/>
      <c r="C9" s="1123" t="s">
        <v>489</v>
      </c>
      <c r="D9" s="1123" t="s">
        <v>497</v>
      </c>
      <c r="E9" s="1123"/>
      <c r="F9" s="1123" t="s">
        <v>489</v>
      </c>
      <c r="G9" s="1123" t="s">
        <v>494</v>
      </c>
      <c r="H9" s="1123"/>
      <c r="I9" s="1123" t="s">
        <v>489</v>
      </c>
      <c r="J9" s="1123" t="s">
        <v>494</v>
      </c>
      <c r="K9" s="1123" t="s">
        <v>489</v>
      </c>
      <c r="L9" s="1123" t="s">
        <v>494</v>
      </c>
      <c r="M9" s="1123"/>
    </row>
    <row r="10" spans="1:13" ht="13.5" thickBot="1" x14ac:dyDescent="0.25">
      <c r="A10" s="1158">
        <v>1</v>
      </c>
      <c r="B10" s="1159">
        <v>2</v>
      </c>
      <c r="C10" s="1158">
        <v>3</v>
      </c>
      <c r="D10" s="1159">
        <v>4</v>
      </c>
      <c r="E10" s="1160">
        <v>5</v>
      </c>
      <c r="F10" s="1158">
        <v>6</v>
      </c>
      <c r="G10" s="1159">
        <v>7</v>
      </c>
      <c r="H10" s="1161">
        <v>8</v>
      </c>
      <c r="I10" s="1161">
        <v>9</v>
      </c>
      <c r="J10" s="1159">
        <v>10</v>
      </c>
      <c r="K10" s="1155">
        <v>11</v>
      </c>
      <c r="L10" s="1156">
        <v>12</v>
      </c>
      <c r="M10" s="1162">
        <v>13</v>
      </c>
    </row>
    <row r="11" spans="1:13" x14ac:dyDescent="0.2">
      <c r="A11" s="1163">
        <v>1</v>
      </c>
      <c r="B11" s="1163" t="s">
        <v>408</v>
      </c>
      <c r="C11" s="1164">
        <v>26260</v>
      </c>
      <c r="D11" s="1164">
        <v>32360</v>
      </c>
      <c r="E11" s="1165">
        <f t="shared" ref="E11:E19" si="0">D11/C11*100</f>
        <v>123.22924600152322</v>
      </c>
      <c r="F11" s="1166">
        <v>70000</v>
      </c>
      <c r="G11" s="1166">
        <v>75400</v>
      </c>
      <c r="H11" s="1167">
        <f t="shared" ref="H11:H19" si="1">G11/F11*100</f>
        <v>107.71428571428572</v>
      </c>
      <c r="I11" s="1168">
        <v>22560</v>
      </c>
      <c r="J11" s="1168">
        <v>24620</v>
      </c>
      <c r="K11" s="1028">
        <f t="shared" ref="K11:L18" si="2">C11+F11+I11</f>
        <v>118820</v>
      </c>
      <c r="L11" s="1029">
        <f>D11+G11+J11</f>
        <v>132380</v>
      </c>
      <c r="M11" s="1169">
        <f t="shared" ref="M11:M19" si="3">L11/K11*100</f>
        <v>111.4122201649554</v>
      </c>
    </row>
    <row r="12" spans="1:13" x14ac:dyDescent="0.2">
      <c r="A12" s="1170">
        <v>2</v>
      </c>
      <c r="B12" s="1170" t="s">
        <v>409</v>
      </c>
      <c r="C12" s="1171">
        <v>30080</v>
      </c>
      <c r="D12" s="1171">
        <v>36520</v>
      </c>
      <c r="E12" s="1172">
        <f t="shared" si="0"/>
        <v>121.40957446808511</v>
      </c>
      <c r="F12" s="1166">
        <v>48500</v>
      </c>
      <c r="G12" s="1166">
        <v>51700</v>
      </c>
      <c r="H12" s="1167">
        <f t="shared" si="1"/>
        <v>106.5979381443299</v>
      </c>
      <c r="I12" s="1173">
        <v>22640</v>
      </c>
      <c r="J12" s="1173">
        <v>24712</v>
      </c>
      <c r="K12" s="1030">
        <f t="shared" si="2"/>
        <v>101220</v>
      </c>
      <c r="L12" s="1031">
        <f t="shared" si="2"/>
        <v>112932</v>
      </c>
      <c r="M12" s="1174">
        <f t="shared" si="3"/>
        <v>111.57083580320095</v>
      </c>
    </row>
    <row r="13" spans="1:13" x14ac:dyDescent="0.2">
      <c r="A13" s="1170">
        <v>3</v>
      </c>
      <c r="B13" s="1170" t="s">
        <v>410</v>
      </c>
      <c r="C13" s="1171">
        <v>30940</v>
      </c>
      <c r="D13" s="1171">
        <v>37800</v>
      </c>
      <c r="E13" s="1172">
        <f t="shared" si="0"/>
        <v>122.17194570135747</v>
      </c>
      <c r="F13" s="1166">
        <v>50600</v>
      </c>
      <c r="G13" s="1166">
        <v>52400</v>
      </c>
      <c r="H13" s="1167">
        <f t="shared" si="1"/>
        <v>103.55731225296442</v>
      </c>
      <c r="I13" s="1173">
        <v>22660</v>
      </c>
      <c r="J13" s="1173">
        <v>24748</v>
      </c>
      <c r="K13" s="1030">
        <f t="shared" si="2"/>
        <v>104200</v>
      </c>
      <c r="L13" s="1031">
        <f t="shared" si="2"/>
        <v>114948</v>
      </c>
      <c r="M13" s="1174">
        <f t="shared" si="3"/>
        <v>110.31477927063339</v>
      </c>
    </row>
    <row r="14" spans="1:13" x14ac:dyDescent="0.2">
      <c r="A14" s="1170">
        <v>4</v>
      </c>
      <c r="B14" s="1170" t="s">
        <v>411</v>
      </c>
      <c r="C14" s="1171">
        <v>27140</v>
      </c>
      <c r="D14" s="1171">
        <v>33360</v>
      </c>
      <c r="E14" s="1172">
        <f t="shared" si="0"/>
        <v>122.91820191599116</v>
      </c>
      <c r="F14" s="1166">
        <v>53000</v>
      </c>
      <c r="G14" s="1166">
        <v>53400</v>
      </c>
      <c r="H14" s="1167">
        <f t="shared" si="1"/>
        <v>100.75471698113208</v>
      </c>
      <c r="I14" s="1173">
        <v>22660</v>
      </c>
      <c r="J14" s="1173">
        <v>24636</v>
      </c>
      <c r="K14" s="1030">
        <f t="shared" si="2"/>
        <v>102800</v>
      </c>
      <c r="L14" s="1031">
        <f t="shared" si="2"/>
        <v>111396</v>
      </c>
      <c r="M14" s="1174">
        <f t="shared" si="3"/>
        <v>108.36186770428016</v>
      </c>
    </row>
    <row r="15" spans="1:13" x14ac:dyDescent="0.2">
      <c r="A15" s="1170">
        <v>5</v>
      </c>
      <c r="B15" s="1170" t="s">
        <v>412</v>
      </c>
      <c r="C15" s="1171">
        <v>21560</v>
      </c>
      <c r="D15" s="1171">
        <v>26360</v>
      </c>
      <c r="E15" s="1172">
        <f t="shared" si="0"/>
        <v>122.26345083487942</v>
      </c>
      <c r="F15" s="1166">
        <v>51500</v>
      </c>
      <c r="G15" s="1166">
        <v>50400</v>
      </c>
      <c r="H15" s="1167">
        <f t="shared" si="1"/>
        <v>97.864077669902912</v>
      </c>
      <c r="I15" s="1173">
        <v>22440</v>
      </c>
      <c r="J15" s="1173">
        <v>27364</v>
      </c>
      <c r="K15" s="1030">
        <f t="shared" si="2"/>
        <v>95500</v>
      </c>
      <c r="L15" s="1031">
        <f t="shared" si="2"/>
        <v>104124</v>
      </c>
      <c r="M15" s="1174">
        <f t="shared" si="3"/>
        <v>109.03036649214658</v>
      </c>
    </row>
    <row r="16" spans="1:13" x14ac:dyDescent="0.2">
      <c r="A16" s="1170">
        <v>6</v>
      </c>
      <c r="B16" s="1170" t="s">
        <v>413</v>
      </c>
      <c r="C16" s="1171">
        <v>25640</v>
      </c>
      <c r="D16" s="1171">
        <v>31240</v>
      </c>
      <c r="E16" s="1172">
        <f t="shared" si="0"/>
        <v>121.8408736349454</v>
      </c>
      <c r="F16" s="1166">
        <v>66400</v>
      </c>
      <c r="G16" s="1166">
        <v>56800</v>
      </c>
      <c r="H16" s="1167">
        <f t="shared" si="1"/>
        <v>85.542168674698786</v>
      </c>
      <c r="I16" s="1173">
        <v>22540</v>
      </c>
      <c r="J16" s="1173">
        <v>24584</v>
      </c>
      <c r="K16" s="1030">
        <f t="shared" si="2"/>
        <v>114580</v>
      </c>
      <c r="L16" s="1031">
        <f t="shared" si="2"/>
        <v>112624</v>
      </c>
      <c r="M16" s="1174">
        <f t="shared" si="3"/>
        <v>98.292895793332164</v>
      </c>
    </row>
    <row r="17" spans="1:15" x14ac:dyDescent="0.2">
      <c r="A17" s="1175">
        <v>7</v>
      </c>
      <c r="B17" s="1175" t="s">
        <v>414</v>
      </c>
      <c r="C17" s="1171">
        <v>23080</v>
      </c>
      <c r="D17" s="1171">
        <v>28400</v>
      </c>
      <c r="E17" s="1172">
        <f t="shared" si="0"/>
        <v>123.05025996533796</v>
      </c>
      <c r="F17" s="1166">
        <v>57000</v>
      </c>
      <c r="G17" s="1166">
        <v>54400</v>
      </c>
      <c r="H17" s="1167">
        <f t="shared" si="1"/>
        <v>95.438596491228068</v>
      </c>
      <c r="I17" s="1173">
        <v>22460</v>
      </c>
      <c r="J17" s="1173">
        <v>24512</v>
      </c>
      <c r="K17" s="1030">
        <f t="shared" si="2"/>
        <v>102540</v>
      </c>
      <c r="L17" s="1031">
        <f t="shared" si="2"/>
        <v>107312</v>
      </c>
      <c r="M17" s="1174">
        <f t="shared" si="3"/>
        <v>104.65379364150576</v>
      </c>
    </row>
    <row r="18" spans="1:15" ht="13.5" thickBot="1" x14ac:dyDescent="0.25">
      <c r="A18" s="1153">
        <v>8</v>
      </c>
      <c r="B18" s="1311" t="s">
        <v>415</v>
      </c>
      <c r="C18" s="1176">
        <v>21560</v>
      </c>
      <c r="D18" s="1176">
        <v>26360</v>
      </c>
      <c r="E18" s="1177">
        <f t="shared" si="0"/>
        <v>122.26345083487942</v>
      </c>
      <c r="F18" s="1166">
        <v>55000</v>
      </c>
      <c r="G18" s="1166">
        <v>55200</v>
      </c>
      <c r="H18" s="1167">
        <f t="shared" si="1"/>
        <v>100.36363636363636</v>
      </c>
      <c r="I18" s="1178">
        <v>22440</v>
      </c>
      <c r="J18" s="1178">
        <v>24460</v>
      </c>
      <c r="K18" s="1032">
        <f t="shared" si="2"/>
        <v>99000</v>
      </c>
      <c r="L18" s="1033">
        <f t="shared" si="2"/>
        <v>106020</v>
      </c>
      <c r="M18" s="1179">
        <f t="shared" si="3"/>
        <v>107.09090909090908</v>
      </c>
    </row>
    <row r="19" spans="1:15" x14ac:dyDescent="0.2">
      <c r="A19" s="1034"/>
      <c r="B19" s="1180" t="s">
        <v>416</v>
      </c>
      <c r="C19" s="1035">
        <f>SUM(C11:C18)</f>
        <v>206260</v>
      </c>
      <c r="D19" s="1035">
        <f>SUM(D11:D18)</f>
        <v>252400</v>
      </c>
      <c r="E19" s="1036">
        <f t="shared" si="0"/>
        <v>122.3698244933579</v>
      </c>
      <c r="F19" s="1035">
        <f>SUM(F11:F18)</f>
        <v>452000</v>
      </c>
      <c r="G19" s="1035">
        <f>SUM(G11:G18)</f>
        <v>449700</v>
      </c>
      <c r="H19" s="1036">
        <f t="shared" si="1"/>
        <v>99.491150442477874</v>
      </c>
      <c r="I19" s="1035">
        <f>I11+I12+I13+I14+I15+I16+I17+I18</f>
        <v>180400</v>
      </c>
      <c r="J19" s="1035">
        <f>J11+J12+J13+J14+J15+J16+J17+J18</f>
        <v>199636</v>
      </c>
      <c r="K19" s="1037">
        <f>SUM(K11:K18)</f>
        <v>838660</v>
      </c>
      <c r="L19" s="1035">
        <f>SUM(L11:L18)</f>
        <v>901736</v>
      </c>
      <c r="M19" s="1038">
        <f t="shared" si="3"/>
        <v>107.52104547730903</v>
      </c>
      <c r="O19" s="1039"/>
    </row>
    <row r="20" spans="1:15" ht="13.5" thickBot="1" x14ac:dyDescent="0.25">
      <c r="A20" s="1040"/>
      <c r="B20" s="1041"/>
      <c r="C20" s="1042"/>
      <c r="D20" s="1043"/>
      <c r="E20" s="1044"/>
      <c r="F20" s="1045"/>
      <c r="G20" s="1046"/>
      <c r="H20" s="1047"/>
      <c r="I20" s="1046"/>
      <c r="J20" s="1046"/>
      <c r="K20" s="1044"/>
      <c r="L20" s="1048"/>
      <c r="M20" s="1049"/>
    </row>
    <row r="21" spans="1:15" x14ac:dyDescent="0.2">
      <c r="C21" s="1470"/>
      <c r="D21" s="1470"/>
      <c r="E21" s="1470"/>
      <c r="F21" s="1470"/>
      <c r="G21" s="1470"/>
      <c r="H21" s="1470"/>
      <c r="I21" s="1026"/>
      <c r="J21" s="1026"/>
      <c r="K21" s="1470"/>
      <c r="L21" s="1470"/>
      <c r="M21" s="1470"/>
    </row>
    <row r="22" spans="1:15" x14ac:dyDescent="0.2">
      <c r="C22" s="1470"/>
      <c r="D22" s="1470"/>
      <c r="E22" s="1470"/>
      <c r="F22" s="1470"/>
      <c r="G22" s="1470"/>
      <c r="H22" s="1470"/>
      <c r="I22" s="1026"/>
      <c r="J22" s="1026"/>
      <c r="K22" s="1470"/>
      <c r="L22" s="1470"/>
      <c r="M22" s="1470"/>
    </row>
    <row r="23" spans="1:15" x14ac:dyDescent="0.2">
      <c r="B23" s="1026"/>
      <c r="C23" s="1052"/>
      <c r="D23" s="1052"/>
      <c r="E23" s="1052"/>
      <c r="F23" s="1052"/>
      <c r="G23" s="1052"/>
      <c r="H23" s="1052"/>
      <c r="I23" s="1052"/>
      <c r="J23" s="1052"/>
      <c r="K23" s="1052"/>
      <c r="L23" s="1052"/>
      <c r="M23" s="1052"/>
    </row>
    <row r="24" spans="1:15" x14ac:dyDescent="0.2">
      <c r="C24" s="1052"/>
      <c r="D24" s="1052"/>
      <c r="E24" s="1052"/>
      <c r="F24" s="1052"/>
      <c r="G24" s="1052"/>
      <c r="H24" s="1052"/>
      <c r="I24" s="1052"/>
      <c r="J24" s="1052"/>
      <c r="K24" s="1052"/>
      <c r="L24" s="1052"/>
      <c r="M24" s="1052"/>
    </row>
    <row r="25" spans="1:15" x14ac:dyDescent="0.2">
      <c r="C25" s="1053"/>
      <c r="D25" s="1053"/>
      <c r="E25" s="1052"/>
      <c r="F25" s="1053"/>
      <c r="G25" s="1053"/>
      <c r="H25" s="1052"/>
      <c r="I25" s="1052"/>
      <c r="J25" s="1052"/>
      <c r="K25" s="1053"/>
      <c r="L25" s="1053"/>
      <c r="M25" s="1052"/>
    </row>
    <row r="26" spans="1:15" x14ac:dyDescent="0.2">
      <c r="A26" s="1054"/>
      <c r="B26" s="1054"/>
      <c r="C26" s="1054"/>
      <c r="D26" s="1054"/>
      <c r="E26" s="1054"/>
      <c r="F26" s="1054"/>
      <c r="G26" s="1054"/>
      <c r="H26" s="1054"/>
      <c r="I26" s="1054"/>
      <c r="J26" s="1054"/>
      <c r="K26" s="1054"/>
      <c r="L26" s="1054"/>
      <c r="M26" s="1054"/>
    </row>
    <row r="27" spans="1:15" x14ac:dyDescent="0.2">
      <c r="C27" s="1055"/>
      <c r="D27" s="1055"/>
      <c r="E27" s="1056"/>
      <c r="F27" s="1055"/>
      <c r="G27" s="1055"/>
      <c r="H27" s="1056"/>
      <c r="I27" s="1056"/>
      <c r="J27" s="1056"/>
      <c r="K27" s="1055"/>
      <c r="L27" s="1055"/>
      <c r="M27" s="1056"/>
    </row>
    <row r="28" spans="1:15" x14ac:dyDescent="0.2">
      <c r="C28" s="1055"/>
      <c r="D28" s="1055"/>
      <c r="E28" s="1056"/>
      <c r="F28" s="1055"/>
      <c r="G28" s="1055"/>
      <c r="H28" s="1056"/>
      <c r="I28" s="1056"/>
      <c r="J28" s="1056"/>
      <c r="K28" s="1055"/>
      <c r="L28" s="1055"/>
      <c r="M28" s="1056"/>
    </row>
    <row r="29" spans="1:15" x14ac:dyDescent="0.2">
      <c r="C29" s="1055"/>
      <c r="D29" s="1055"/>
      <c r="E29" s="1056"/>
      <c r="F29" s="1055"/>
      <c r="G29" s="1055"/>
      <c r="H29" s="1056"/>
      <c r="I29" s="1056"/>
      <c r="J29" s="1056"/>
      <c r="K29" s="1055"/>
      <c r="L29" s="1055"/>
      <c r="M29" s="1056"/>
    </row>
    <row r="30" spans="1:15" x14ac:dyDescent="0.2">
      <c r="C30" s="1055"/>
      <c r="D30" s="1055"/>
      <c r="E30" s="1056"/>
      <c r="F30" s="1055"/>
      <c r="G30" s="1055"/>
      <c r="H30" s="1056"/>
      <c r="I30" s="1056"/>
      <c r="J30" s="1056"/>
      <c r="K30" s="1055"/>
      <c r="L30" s="1055"/>
      <c r="M30" s="1056"/>
    </row>
    <row r="31" spans="1:15" x14ac:dyDescent="0.2">
      <c r="C31" s="1055"/>
      <c r="D31" s="1055"/>
      <c r="E31" s="1056"/>
      <c r="F31" s="1055"/>
      <c r="G31" s="1055"/>
      <c r="H31" s="1056"/>
      <c r="I31" s="1056"/>
      <c r="J31" s="1056"/>
      <c r="K31" s="1055"/>
      <c r="L31" s="1055"/>
      <c r="M31" s="1056"/>
    </row>
    <row r="32" spans="1:15" x14ac:dyDescent="0.2">
      <c r="C32" s="1055"/>
      <c r="D32" s="1055"/>
      <c r="E32" s="1056"/>
      <c r="F32" s="1055"/>
      <c r="G32" s="1055"/>
      <c r="H32" s="1056"/>
      <c r="I32" s="1056"/>
      <c r="J32" s="1056"/>
      <c r="K32" s="1055"/>
      <c r="L32" s="1055"/>
      <c r="M32" s="1056"/>
    </row>
    <row r="33" spans="2:13" x14ac:dyDescent="0.2">
      <c r="C33" s="1055"/>
      <c r="D33" s="1055"/>
      <c r="E33" s="1056"/>
      <c r="F33" s="1055"/>
      <c r="G33" s="1055"/>
      <c r="H33" s="1056"/>
      <c r="I33" s="1056"/>
      <c r="J33" s="1056"/>
      <c r="K33" s="1055"/>
      <c r="L33" s="1055"/>
      <c r="M33" s="1056"/>
    </row>
    <row r="34" spans="2:13" x14ac:dyDescent="0.2">
      <c r="C34" s="1055"/>
      <c r="D34" s="1055"/>
      <c r="E34" s="1056"/>
      <c r="F34" s="1055"/>
      <c r="G34" s="1055"/>
      <c r="H34" s="1056"/>
      <c r="I34" s="1056"/>
      <c r="J34" s="1056"/>
      <c r="K34" s="1055"/>
      <c r="L34" s="1055"/>
      <c r="M34" s="1056"/>
    </row>
    <row r="35" spans="2:13" x14ac:dyDescent="0.2">
      <c r="B35" s="1057"/>
      <c r="C35" s="1058"/>
      <c r="D35" s="1058"/>
      <c r="E35" s="1059"/>
      <c r="F35" s="1058"/>
      <c r="G35" s="1058"/>
      <c r="H35" s="1059"/>
      <c r="I35" s="1059"/>
      <c r="J35" s="1059"/>
      <c r="K35" s="1058"/>
      <c r="L35" s="1058"/>
      <c r="M35" s="1059"/>
    </row>
    <row r="36" spans="2:13" x14ac:dyDescent="0.2">
      <c r="C36" s="1060"/>
      <c r="D36" s="1060"/>
      <c r="E36" s="1060"/>
      <c r="F36" s="1060"/>
      <c r="G36" s="1060"/>
      <c r="H36" s="1060"/>
      <c r="I36" s="1060"/>
      <c r="J36" s="1060"/>
      <c r="K36" s="1060"/>
      <c r="L36" s="1060"/>
      <c r="M36" s="1060"/>
    </row>
    <row r="39" spans="2:13" x14ac:dyDescent="0.2">
      <c r="H39" s="1469"/>
      <c r="I39" s="1469"/>
      <c r="J39" s="1469"/>
      <c r="K39" s="1469"/>
    </row>
    <row r="40" spans="2:13" x14ac:dyDescent="0.2">
      <c r="H40" s="1469"/>
      <c r="I40" s="1469"/>
      <c r="J40" s="1469"/>
      <c r="K40" s="1469"/>
    </row>
    <row r="41" spans="2:13" x14ac:dyDescent="0.2">
      <c r="H41" s="1469"/>
      <c r="I41" s="1469"/>
      <c r="J41" s="1469"/>
      <c r="K41" s="1469"/>
    </row>
    <row r="42" spans="2:13" x14ac:dyDescent="0.2">
      <c r="H42" s="1469"/>
      <c r="I42" s="1469"/>
      <c r="J42" s="1469"/>
      <c r="K42" s="1469"/>
    </row>
    <row r="43" spans="2:13" x14ac:dyDescent="0.2">
      <c r="H43" s="1469"/>
      <c r="I43" s="1469"/>
      <c r="J43" s="1469"/>
      <c r="K43" s="1469"/>
    </row>
    <row r="44" spans="2:13" x14ac:dyDescent="0.2">
      <c r="H44" s="1469"/>
      <c r="I44" s="1469"/>
      <c r="J44" s="1469"/>
      <c r="K44" s="1469"/>
    </row>
    <row r="45" spans="2:13" x14ac:dyDescent="0.2">
      <c r="H45" s="1469"/>
      <c r="I45" s="1469"/>
      <c r="J45" s="1469"/>
      <c r="K45" s="1469"/>
    </row>
    <row r="46" spans="2:13" x14ac:dyDescent="0.2">
      <c r="H46" s="1469"/>
      <c r="I46" s="1469"/>
      <c r="J46" s="1469"/>
      <c r="K46" s="1469"/>
    </row>
    <row r="48" spans="2:13" x14ac:dyDescent="0.2">
      <c r="H48" s="1051"/>
      <c r="I48" s="1051"/>
      <c r="J48" s="1051"/>
    </row>
    <row r="49" spans="1:13" x14ac:dyDescent="0.2">
      <c r="H49" s="1051"/>
      <c r="I49" s="1051"/>
      <c r="J49" s="1051"/>
      <c r="L49" s="1051"/>
    </row>
    <row r="50" spans="1:13" x14ac:dyDescent="0.2">
      <c r="H50" s="1051"/>
      <c r="I50" s="1051"/>
      <c r="J50" s="1051"/>
    </row>
    <row r="52" spans="1:13" x14ac:dyDescent="0.2">
      <c r="A52" s="1469"/>
      <c r="B52" s="1469"/>
      <c r="C52" s="1469"/>
      <c r="K52" s="1470"/>
      <c r="L52" s="1470"/>
      <c r="M52" s="1470"/>
    </row>
    <row r="53" spans="1:13" x14ac:dyDescent="0.2">
      <c r="A53" s="1050"/>
      <c r="B53" s="1050"/>
      <c r="C53" s="1050"/>
    </row>
    <row r="54" spans="1:13" x14ac:dyDescent="0.2">
      <c r="A54" s="1470"/>
      <c r="B54" s="1470"/>
      <c r="C54" s="1470"/>
      <c r="D54" s="1470"/>
      <c r="E54" s="1470"/>
      <c r="F54" s="1470"/>
      <c r="G54" s="1470"/>
      <c r="H54" s="1470"/>
      <c r="I54" s="1470"/>
      <c r="J54" s="1470"/>
      <c r="K54" s="1470"/>
      <c r="L54" s="1470"/>
      <c r="M54" s="1470"/>
    </row>
    <row r="55" spans="1:13" x14ac:dyDescent="0.2">
      <c r="A55" s="1471"/>
      <c r="B55" s="1471"/>
      <c r="C55" s="1471"/>
      <c r="D55" s="1471"/>
      <c r="E55" s="1471"/>
      <c r="F55" s="1471"/>
      <c r="G55" s="1471"/>
      <c r="H55" s="1471"/>
      <c r="I55" s="1471"/>
      <c r="J55" s="1471"/>
      <c r="K55" s="1471"/>
      <c r="L55" s="1471"/>
      <c r="M55" s="1471"/>
    </row>
    <row r="57" spans="1:13" x14ac:dyDescent="0.2">
      <c r="C57" s="1470"/>
      <c r="D57" s="1470"/>
      <c r="E57" s="1470"/>
      <c r="F57" s="1470"/>
      <c r="G57" s="1470"/>
      <c r="H57" s="1470"/>
      <c r="I57" s="1026"/>
      <c r="J57" s="1026"/>
      <c r="K57" s="1470"/>
      <c r="L57" s="1470"/>
      <c r="M57" s="1470"/>
    </row>
    <row r="58" spans="1:13" x14ac:dyDescent="0.2">
      <c r="C58" s="1470"/>
      <c r="D58" s="1470"/>
      <c r="E58" s="1470"/>
      <c r="F58" s="1470"/>
      <c r="G58" s="1470"/>
      <c r="H58" s="1470"/>
      <c r="I58" s="1026"/>
      <c r="J58" s="1026"/>
      <c r="K58" s="1470"/>
      <c r="L58" s="1470"/>
      <c r="M58" s="1470"/>
    </row>
    <row r="59" spans="1:13" x14ac:dyDescent="0.2">
      <c r="B59" s="1026"/>
      <c r="C59" s="1052"/>
      <c r="D59" s="1052"/>
      <c r="E59" s="1052"/>
      <c r="F59" s="1052"/>
      <c r="G59" s="1052"/>
      <c r="H59" s="1052"/>
      <c r="I59" s="1052"/>
      <c r="J59" s="1052"/>
      <c r="K59" s="1052"/>
      <c r="L59" s="1052"/>
      <c r="M59" s="1052"/>
    </row>
    <row r="60" spans="1:13" x14ac:dyDescent="0.2">
      <c r="C60" s="1052"/>
      <c r="D60" s="1052"/>
      <c r="E60" s="1052"/>
      <c r="F60" s="1052"/>
      <c r="G60" s="1052"/>
      <c r="H60" s="1052"/>
      <c r="I60" s="1052"/>
      <c r="J60" s="1052"/>
      <c r="K60" s="1052"/>
      <c r="L60" s="1052"/>
      <c r="M60" s="1052"/>
    </row>
    <row r="61" spans="1:13" x14ac:dyDescent="0.2">
      <c r="C61" s="1053"/>
      <c r="D61" s="1053"/>
      <c r="E61" s="1052"/>
      <c r="F61" s="1053"/>
      <c r="G61" s="1053"/>
      <c r="H61" s="1052"/>
      <c r="I61" s="1052"/>
      <c r="J61" s="1052"/>
      <c r="K61" s="1053"/>
      <c r="L61" s="1053"/>
      <c r="M61" s="1052"/>
    </row>
    <row r="62" spans="1:13" x14ac:dyDescent="0.2">
      <c r="A62" s="1054"/>
      <c r="B62" s="1054"/>
      <c r="C62" s="1054"/>
      <c r="D62" s="1054"/>
      <c r="E62" s="1054"/>
      <c r="F62" s="1054"/>
      <c r="G62" s="1054"/>
      <c r="H62" s="1054"/>
      <c r="I62" s="1054"/>
      <c r="J62" s="1054"/>
      <c r="K62" s="1054"/>
      <c r="L62" s="1054"/>
      <c r="M62" s="1054"/>
    </row>
    <row r="63" spans="1:13" x14ac:dyDescent="0.2">
      <c r="C63" s="1055"/>
      <c r="D63" s="1055"/>
      <c r="E63" s="1056"/>
      <c r="F63" s="1055"/>
      <c r="G63" s="1055"/>
      <c r="H63" s="1061"/>
      <c r="I63" s="1061"/>
      <c r="J63" s="1061"/>
      <c r="K63" s="1055"/>
      <c r="L63" s="1055"/>
      <c r="M63" s="1056"/>
    </row>
    <row r="64" spans="1:13" x14ac:dyDescent="0.2">
      <c r="C64" s="1055"/>
      <c r="D64" s="1055"/>
      <c r="E64" s="1056"/>
      <c r="F64" s="1055"/>
      <c r="G64" s="1055"/>
      <c r="H64" s="1061"/>
      <c r="I64" s="1061"/>
      <c r="J64" s="1061"/>
      <c r="K64" s="1055"/>
      <c r="L64" s="1055"/>
      <c r="M64" s="1056"/>
    </row>
    <row r="65" spans="2:13" x14ac:dyDescent="0.2">
      <c r="C65" s="1055"/>
      <c r="D65" s="1055"/>
      <c r="E65" s="1056"/>
      <c r="F65" s="1055"/>
      <c r="G65" s="1062"/>
      <c r="H65" s="1061"/>
      <c r="I65" s="1061"/>
      <c r="J65" s="1061"/>
      <c r="K65" s="1055"/>
      <c r="L65" s="1055"/>
      <c r="M65" s="1056"/>
    </row>
    <row r="66" spans="2:13" x14ac:dyDescent="0.2">
      <c r="C66" s="1055"/>
      <c r="D66" s="1055"/>
      <c r="E66" s="1056"/>
      <c r="F66" s="1055"/>
      <c r="G66" s="1062"/>
      <c r="H66" s="1061"/>
      <c r="I66" s="1061"/>
      <c r="J66" s="1061"/>
      <c r="K66" s="1055"/>
      <c r="L66" s="1055"/>
      <c r="M66" s="1056"/>
    </row>
    <row r="67" spans="2:13" x14ac:dyDescent="0.2">
      <c r="C67" s="1055"/>
      <c r="D67" s="1055"/>
      <c r="E67" s="1056"/>
      <c r="F67" s="1055"/>
      <c r="G67" s="1062"/>
      <c r="H67" s="1061"/>
      <c r="I67" s="1061"/>
      <c r="J67" s="1061"/>
      <c r="K67" s="1055"/>
      <c r="L67" s="1055"/>
      <c r="M67" s="1056"/>
    </row>
    <row r="68" spans="2:13" x14ac:dyDescent="0.2">
      <c r="C68" s="1055"/>
      <c r="D68" s="1055"/>
      <c r="E68" s="1056"/>
      <c r="F68" s="1055"/>
      <c r="G68" s="1062"/>
      <c r="H68" s="1061"/>
      <c r="I68" s="1061"/>
      <c r="J68" s="1061"/>
      <c r="K68" s="1055"/>
      <c r="L68" s="1055"/>
      <c r="M68" s="1056"/>
    </row>
    <row r="69" spans="2:13" x14ac:dyDescent="0.2">
      <c r="C69" s="1055"/>
      <c r="D69" s="1055"/>
      <c r="E69" s="1056"/>
      <c r="F69" s="1055"/>
      <c r="G69" s="1055"/>
      <c r="H69" s="1061"/>
      <c r="I69" s="1061"/>
      <c r="J69" s="1061"/>
      <c r="K69" s="1055"/>
      <c r="L69" s="1055"/>
      <c r="M69" s="1056"/>
    </row>
    <row r="70" spans="2:13" x14ac:dyDescent="0.2">
      <c r="C70" s="1055"/>
      <c r="D70" s="1055"/>
      <c r="E70" s="1056"/>
      <c r="F70" s="1055"/>
      <c r="G70" s="1062"/>
      <c r="H70" s="1061"/>
      <c r="I70" s="1061"/>
      <c r="J70" s="1061"/>
      <c r="K70" s="1055"/>
      <c r="L70" s="1055"/>
      <c r="M70" s="1056"/>
    </row>
    <row r="71" spans="2:13" x14ac:dyDescent="0.2">
      <c r="B71" s="1057"/>
      <c r="C71" s="1058"/>
      <c r="D71" s="1058"/>
      <c r="E71" s="1059"/>
      <c r="F71" s="1058"/>
      <c r="G71" s="1058"/>
      <c r="H71" s="1063"/>
      <c r="I71" s="1063"/>
      <c r="J71" s="1063"/>
      <c r="K71" s="1058"/>
      <c r="L71" s="1058"/>
      <c r="M71" s="1059"/>
    </row>
    <row r="72" spans="2:13" x14ac:dyDescent="0.2">
      <c r="C72" s="1062"/>
      <c r="D72" s="1062"/>
      <c r="E72" s="1062"/>
      <c r="F72" s="1062"/>
      <c r="G72" s="1062"/>
      <c r="H72" s="1062"/>
      <c r="I72" s="1062"/>
      <c r="J72" s="1062"/>
      <c r="K72" s="1062"/>
      <c r="L72" s="1062"/>
      <c r="M72" s="1062"/>
    </row>
    <row r="75" spans="2:13" x14ac:dyDescent="0.2">
      <c r="H75" s="1469"/>
      <c r="I75" s="1469"/>
      <c r="J75" s="1469"/>
      <c r="K75" s="1469"/>
    </row>
    <row r="76" spans="2:13" x14ac:dyDescent="0.2">
      <c r="H76" s="1469"/>
      <c r="I76" s="1469"/>
      <c r="J76" s="1469"/>
      <c r="K76" s="1469"/>
    </row>
    <row r="77" spans="2:13" x14ac:dyDescent="0.2">
      <c r="H77" s="1469"/>
      <c r="I77" s="1469"/>
      <c r="J77" s="1469"/>
      <c r="K77" s="1469"/>
    </row>
    <row r="78" spans="2:13" x14ac:dyDescent="0.2">
      <c r="H78" s="1469"/>
      <c r="I78" s="1469"/>
      <c r="J78" s="1469"/>
      <c r="K78" s="1469"/>
    </row>
    <row r="79" spans="2:13" x14ac:dyDescent="0.2">
      <c r="H79" s="1469"/>
      <c r="I79" s="1469"/>
      <c r="J79" s="1469"/>
      <c r="K79" s="1469"/>
    </row>
    <row r="80" spans="2:13" x14ac:dyDescent="0.2">
      <c r="H80" s="1469"/>
      <c r="I80" s="1469"/>
      <c r="J80" s="1469"/>
      <c r="K80" s="1469"/>
    </row>
    <row r="81" spans="8:12" x14ac:dyDescent="0.2">
      <c r="H81" s="1469"/>
      <c r="I81" s="1469"/>
      <c r="J81" s="1469"/>
      <c r="K81" s="1469"/>
    </row>
    <row r="82" spans="8:12" x14ac:dyDescent="0.2">
      <c r="H82" s="1469"/>
      <c r="I82" s="1469"/>
      <c r="J82" s="1469"/>
      <c r="K82" s="1469"/>
    </row>
    <row r="84" spans="8:12" x14ac:dyDescent="0.2">
      <c r="H84" s="1051"/>
      <c r="I84" s="1051"/>
      <c r="J84" s="1051"/>
    </row>
    <row r="85" spans="8:12" x14ac:dyDescent="0.2">
      <c r="H85" s="1051"/>
      <c r="I85" s="1051"/>
      <c r="J85" s="1051"/>
      <c r="L85" s="1051"/>
    </row>
    <row r="86" spans="8:12" x14ac:dyDescent="0.2">
      <c r="H86" s="1051"/>
      <c r="I86" s="1051"/>
      <c r="J86" s="1051"/>
    </row>
  </sheetData>
  <mergeCells count="39">
    <mergeCell ref="K1:M1"/>
    <mergeCell ref="A3:M3"/>
    <mergeCell ref="C5:E5"/>
    <mergeCell ref="F5:H5"/>
    <mergeCell ref="I5:J6"/>
    <mergeCell ref="K5:M5"/>
    <mergeCell ref="C6:E6"/>
    <mergeCell ref="F6:H6"/>
    <mergeCell ref="K6:M6"/>
    <mergeCell ref="H44:K44"/>
    <mergeCell ref="C21:H21"/>
    <mergeCell ref="K21:M21"/>
    <mergeCell ref="C22:E22"/>
    <mergeCell ref="F22:H22"/>
    <mergeCell ref="K22:M22"/>
    <mergeCell ref="H39:K39"/>
    <mergeCell ref="H40:K40"/>
    <mergeCell ref="H41:K41"/>
    <mergeCell ref="H42:K42"/>
    <mergeCell ref="H43:K43"/>
    <mergeCell ref="H75:K75"/>
    <mergeCell ref="H45:K45"/>
    <mergeCell ref="H46:K46"/>
    <mergeCell ref="A52:C52"/>
    <mergeCell ref="K52:M52"/>
    <mergeCell ref="A54:M54"/>
    <mergeCell ref="A55:M55"/>
    <mergeCell ref="C57:H57"/>
    <mergeCell ref="K57:M57"/>
    <mergeCell ref="C58:E58"/>
    <mergeCell ref="F58:H58"/>
    <mergeCell ref="K58:M58"/>
    <mergeCell ref="H82:K82"/>
    <mergeCell ref="H76:K76"/>
    <mergeCell ref="H77:K77"/>
    <mergeCell ref="H78:K78"/>
    <mergeCell ref="H79:K79"/>
    <mergeCell ref="H80:K80"/>
    <mergeCell ref="H81:K81"/>
  </mergeCells>
  <pageMargins left="1.1811023622047245" right="0" top="0.55118110236220474" bottom="0" header="0" footer="0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view="pageBreakPreview" zoomScaleNormal="100" zoomScaleSheetLayoutView="100" workbookViewId="0">
      <selection activeCell="F27" sqref="F27"/>
    </sheetView>
  </sheetViews>
  <sheetFormatPr defaultRowHeight="12.75" x14ac:dyDescent="0.2"/>
  <cols>
    <col min="1" max="1" width="7.5703125" customWidth="1"/>
    <col min="2" max="2" width="45.28515625" customWidth="1"/>
    <col min="3" max="4" width="12.140625" customWidth="1"/>
    <col min="5" max="5" width="12.5703125" customWidth="1"/>
    <col min="6" max="6" width="9.7109375" customWidth="1"/>
  </cols>
  <sheetData>
    <row r="1" spans="1:6" x14ac:dyDescent="0.2">
      <c r="A1" s="87"/>
      <c r="B1" s="87"/>
      <c r="C1" s="87"/>
      <c r="D1" s="87"/>
      <c r="E1" s="1486" t="s">
        <v>277</v>
      </c>
      <c r="F1" s="1486"/>
    </row>
    <row r="2" spans="1:6" x14ac:dyDescent="0.2">
      <c r="A2" s="1405" t="s">
        <v>493</v>
      </c>
      <c r="B2" s="1424"/>
      <c r="C2" s="88"/>
      <c r="D2" s="88"/>
      <c r="E2" s="88"/>
      <c r="F2" s="88"/>
    </row>
    <row r="3" spans="1:6" x14ac:dyDescent="0.2">
      <c r="A3" s="218"/>
      <c r="B3" s="218"/>
      <c r="C3" s="88"/>
      <c r="D3" s="88"/>
      <c r="E3" s="88"/>
      <c r="F3" s="88"/>
    </row>
    <row r="4" spans="1:6" x14ac:dyDescent="0.2">
      <c r="A4" s="1440" t="s">
        <v>251</v>
      </c>
      <c r="B4" s="1440"/>
      <c r="C4" s="1440"/>
      <c r="D4" s="1440"/>
      <c r="E4" s="1440"/>
      <c r="F4" s="1440"/>
    </row>
    <row r="5" spans="1:6" ht="13.5" thickBot="1" x14ac:dyDescent="0.25">
      <c r="A5" s="184"/>
      <c r="B5" s="184"/>
      <c r="C5" s="184"/>
      <c r="D5" s="1109"/>
      <c r="E5" s="184"/>
      <c r="F5" s="184"/>
    </row>
    <row r="6" spans="1:6" ht="13.5" thickBot="1" x14ac:dyDescent="0.25">
      <c r="A6" s="83"/>
      <c r="B6" s="89"/>
      <c r="C6" s="1394" t="s">
        <v>13</v>
      </c>
      <c r="D6" s="1395"/>
      <c r="E6" s="1395"/>
      <c r="F6" s="1396"/>
    </row>
    <row r="7" spans="1:6" x14ac:dyDescent="0.2">
      <c r="A7" s="84"/>
      <c r="B7" s="90"/>
      <c r="C7" s="241" t="s">
        <v>293</v>
      </c>
      <c r="D7" s="241" t="s">
        <v>438</v>
      </c>
      <c r="E7" s="241" t="s">
        <v>293</v>
      </c>
      <c r="F7" s="91"/>
    </row>
    <row r="8" spans="1:6" x14ac:dyDescent="0.2">
      <c r="A8" s="84" t="s">
        <v>1</v>
      </c>
      <c r="B8" s="92" t="s">
        <v>2</v>
      </c>
      <c r="C8" s="76" t="s">
        <v>294</v>
      </c>
      <c r="D8" s="76" t="s">
        <v>434</v>
      </c>
      <c r="E8" s="76" t="s">
        <v>294</v>
      </c>
      <c r="F8" s="93" t="s">
        <v>9</v>
      </c>
    </row>
    <row r="9" spans="1:6" ht="13.5" thickBot="1" x14ac:dyDescent="0.25">
      <c r="A9" s="85"/>
      <c r="B9" s="94"/>
      <c r="C9" s="243" t="s">
        <v>489</v>
      </c>
      <c r="D9" s="243" t="s">
        <v>489</v>
      </c>
      <c r="E9" s="243" t="s">
        <v>494</v>
      </c>
      <c r="F9" s="243" t="s">
        <v>437</v>
      </c>
    </row>
    <row r="10" spans="1:6" ht="13.5" thickBot="1" x14ac:dyDescent="0.25">
      <c r="A10" s="85">
        <v>1</v>
      </c>
      <c r="B10" s="96">
        <v>2</v>
      </c>
      <c r="C10" s="97">
        <v>3</v>
      </c>
      <c r="D10" s="97">
        <v>4</v>
      </c>
      <c r="E10" s="97">
        <v>5</v>
      </c>
      <c r="F10" s="98">
        <v>6</v>
      </c>
    </row>
    <row r="11" spans="1:6" x14ac:dyDescent="0.2">
      <c r="A11" s="99" t="s">
        <v>14</v>
      </c>
      <c r="B11" s="22" t="s">
        <v>138</v>
      </c>
      <c r="C11" s="100"/>
      <c r="D11" s="100"/>
      <c r="E11" s="100"/>
      <c r="F11" s="102"/>
    </row>
    <row r="12" spans="1:6" x14ac:dyDescent="0.2">
      <c r="A12" s="103"/>
      <c r="B12" s="26" t="s">
        <v>137</v>
      </c>
      <c r="C12" s="104">
        <v>56640</v>
      </c>
      <c r="D12" s="104">
        <v>60249</v>
      </c>
      <c r="E12" s="104">
        <v>54192</v>
      </c>
      <c r="F12" s="105">
        <f t="shared" ref="F12:F17" si="0">AVERAGE(E12/C12*100)</f>
        <v>95.677966101694906</v>
      </c>
    </row>
    <row r="13" spans="1:6" x14ac:dyDescent="0.2">
      <c r="A13" s="106" t="s">
        <v>15</v>
      </c>
      <c r="B13" s="26" t="s">
        <v>139</v>
      </c>
      <c r="C13" s="104">
        <v>414200</v>
      </c>
      <c r="D13" s="104">
        <v>374374</v>
      </c>
      <c r="E13" s="104">
        <v>447896</v>
      </c>
      <c r="F13" s="105">
        <f t="shared" si="0"/>
        <v>108.13520038628681</v>
      </c>
    </row>
    <row r="14" spans="1:6" x14ac:dyDescent="0.2">
      <c r="A14" s="107" t="s">
        <v>16</v>
      </c>
      <c r="B14" s="30" t="s">
        <v>140</v>
      </c>
      <c r="C14" s="108">
        <v>55000</v>
      </c>
      <c r="D14" s="108">
        <v>43075</v>
      </c>
      <c r="E14" s="108">
        <v>59244</v>
      </c>
      <c r="F14" s="105">
        <f t="shared" si="0"/>
        <v>107.71636363636364</v>
      </c>
    </row>
    <row r="15" spans="1:6" x14ac:dyDescent="0.2">
      <c r="A15" s="107" t="s">
        <v>17</v>
      </c>
      <c r="B15" s="30" t="s">
        <v>141</v>
      </c>
      <c r="C15" s="108">
        <v>26000</v>
      </c>
      <c r="D15" s="108">
        <v>17353</v>
      </c>
      <c r="E15" s="108">
        <v>24476</v>
      </c>
      <c r="F15" s="105">
        <f t="shared" si="0"/>
        <v>94.138461538461542</v>
      </c>
    </row>
    <row r="16" spans="1:6" ht="13.5" thickBot="1" x14ac:dyDescent="0.25">
      <c r="A16" s="107" t="s">
        <v>18</v>
      </c>
      <c r="B16" s="32" t="s">
        <v>142</v>
      </c>
      <c r="C16" s="109">
        <v>11500</v>
      </c>
      <c r="D16" s="109">
        <v>8958</v>
      </c>
      <c r="E16" s="109">
        <v>14280</v>
      </c>
      <c r="F16" s="110">
        <f t="shared" si="0"/>
        <v>124.17391304347827</v>
      </c>
    </row>
    <row r="17" spans="1:6" ht="13.5" thickBot="1" x14ac:dyDescent="0.25">
      <c r="A17" s="111" t="s">
        <v>19</v>
      </c>
      <c r="B17" s="112" t="s">
        <v>20</v>
      </c>
      <c r="C17" s="381">
        <f>C19+C20+C21+C22+C23+C24+C25+C26+C27+C29+C18+C28</f>
        <v>20000</v>
      </c>
      <c r="D17" s="381">
        <f>D19+D20+D21+D22+D23+D24+D25+D26+D27+D29+D18+D28</f>
        <v>11871</v>
      </c>
      <c r="E17" s="381">
        <f>E19+E20+E21+E22+E23+E24+E25+E26+E27+E29+E18+E28</f>
        <v>20300</v>
      </c>
      <c r="F17" s="352">
        <f t="shared" si="0"/>
        <v>101.49999999999999</v>
      </c>
    </row>
    <row r="18" spans="1:6" x14ac:dyDescent="0.2">
      <c r="A18" s="3" t="s">
        <v>42</v>
      </c>
      <c r="B18" s="367" t="s">
        <v>43</v>
      </c>
      <c r="C18" s="771">
        <v>1000</v>
      </c>
      <c r="D18" s="771">
        <v>417</v>
      </c>
      <c r="E18" s="771">
        <v>800</v>
      </c>
      <c r="F18" s="1213">
        <f>AVERAGE(E18/C18*100)</f>
        <v>80</v>
      </c>
    </row>
    <row r="19" spans="1:6" x14ac:dyDescent="0.2">
      <c r="A19" s="38" t="s">
        <v>21</v>
      </c>
      <c r="B19" s="35" t="s">
        <v>22</v>
      </c>
      <c r="C19" s="734">
        <v>0</v>
      </c>
      <c r="D19" s="734">
        <v>0</v>
      </c>
      <c r="E19" s="734">
        <v>0</v>
      </c>
      <c r="F19" s="372">
        <v>0</v>
      </c>
    </row>
    <row r="20" spans="1:6" x14ac:dyDescent="0.2">
      <c r="A20" s="208" t="s">
        <v>23</v>
      </c>
      <c r="B20" s="123" t="s">
        <v>143</v>
      </c>
      <c r="C20" s="382">
        <v>0</v>
      </c>
      <c r="D20" s="382">
        <v>0</v>
      </c>
      <c r="E20" s="382">
        <v>0</v>
      </c>
      <c r="F20" s="372">
        <v>0</v>
      </c>
    </row>
    <row r="21" spans="1:6" x14ac:dyDescent="0.2">
      <c r="A21" s="208" t="s">
        <v>24</v>
      </c>
      <c r="B21" s="120" t="s">
        <v>25</v>
      </c>
      <c r="C21" s="382">
        <v>3000</v>
      </c>
      <c r="D21" s="382">
        <v>430</v>
      </c>
      <c r="E21" s="382">
        <v>2000</v>
      </c>
      <c r="F21" s="372">
        <f>AVERAGE(E21/C21*100)</f>
        <v>66.666666666666657</v>
      </c>
    </row>
    <row r="22" spans="1:6" x14ac:dyDescent="0.2">
      <c r="A22" s="208" t="s">
        <v>26</v>
      </c>
      <c r="B22" s="123" t="s">
        <v>144</v>
      </c>
      <c r="C22" s="382">
        <v>4000</v>
      </c>
      <c r="D22" s="382">
        <v>3975</v>
      </c>
      <c r="E22" s="382">
        <v>4800</v>
      </c>
      <c r="F22" s="372">
        <f>AVERAGE(E22/C22*100)</f>
        <v>120</v>
      </c>
    </row>
    <row r="23" spans="1:6" x14ac:dyDescent="0.2">
      <c r="A23" s="208" t="s">
        <v>27</v>
      </c>
      <c r="B23" s="123" t="s">
        <v>54</v>
      </c>
      <c r="C23" s="382">
        <v>4000</v>
      </c>
      <c r="D23" s="382">
        <v>5381</v>
      </c>
      <c r="E23" s="382">
        <v>8000</v>
      </c>
      <c r="F23" s="372">
        <f>AVERAGE(E23/C23*100)</f>
        <v>200</v>
      </c>
    </row>
    <row r="24" spans="1:6" x14ac:dyDescent="0.2">
      <c r="A24" s="208" t="s">
        <v>29</v>
      </c>
      <c r="B24" s="123" t="s">
        <v>30</v>
      </c>
      <c r="C24" s="382">
        <v>1000</v>
      </c>
      <c r="D24" s="382">
        <v>1412</v>
      </c>
      <c r="E24" s="382">
        <v>2400</v>
      </c>
      <c r="F24" s="372">
        <v>0</v>
      </c>
    </row>
    <row r="25" spans="1:6" x14ac:dyDescent="0.2">
      <c r="A25" s="216" t="s">
        <v>31</v>
      </c>
      <c r="B25" s="116" t="s">
        <v>32</v>
      </c>
      <c r="C25" s="223">
        <v>2000</v>
      </c>
      <c r="D25" s="223">
        <v>0</v>
      </c>
      <c r="E25" s="223">
        <v>2000</v>
      </c>
      <c r="F25" s="372">
        <f>AVERAGE(E25/C25*100)</f>
        <v>100</v>
      </c>
    </row>
    <row r="26" spans="1:6" x14ac:dyDescent="0.2">
      <c r="A26" s="216" t="s">
        <v>33</v>
      </c>
      <c r="B26" s="116" t="s">
        <v>34</v>
      </c>
      <c r="C26" s="383">
        <v>0</v>
      </c>
      <c r="D26" s="383">
        <v>0</v>
      </c>
      <c r="E26" s="383">
        <v>0</v>
      </c>
      <c r="F26" s="1247">
        <v>0</v>
      </c>
    </row>
    <row r="27" spans="1:6" x14ac:dyDescent="0.2">
      <c r="A27" s="216" t="s">
        <v>35</v>
      </c>
      <c r="B27" s="116" t="s">
        <v>36</v>
      </c>
      <c r="C27" s="383">
        <v>0</v>
      </c>
      <c r="D27" s="383">
        <v>256</v>
      </c>
      <c r="E27" s="383">
        <v>300</v>
      </c>
      <c r="F27" s="1247">
        <v>0</v>
      </c>
    </row>
    <row r="28" spans="1:6" x14ac:dyDescent="0.2">
      <c r="A28" s="201" t="s">
        <v>37</v>
      </c>
      <c r="B28" s="37" t="s">
        <v>145</v>
      </c>
      <c r="C28" s="383">
        <v>3000</v>
      </c>
      <c r="D28" s="383">
        <v>0</v>
      </c>
      <c r="E28" s="383">
        <v>0</v>
      </c>
      <c r="F28" s="1247">
        <v>0</v>
      </c>
    </row>
    <row r="29" spans="1:6" ht="13.5" thickBot="1" x14ac:dyDescent="0.25">
      <c r="A29" s="201" t="s">
        <v>38</v>
      </c>
      <c r="B29" s="41" t="s">
        <v>146</v>
      </c>
      <c r="C29" s="383">
        <v>2000</v>
      </c>
      <c r="D29" s="383">
        <v>0</v>
      </c>
      <c r="E29" s="383">
        <v>0</v>
      </c>
      <c r="F29" s="1247">
        <f t="shared" ref="F29" si="1">AVERAGE(E29/C29*100)</f>
        <v>0</v>
      </c>
    </row>
    <row r="30" spans="1:6" ht="13.5" thickBot="1" x14ac:dyDescent="0.25">
      <c r="A30" s="6" t="s">
        <v>39</v>
      </c>
      <c r="B30" s="34" t="s">
        <v>487</v>
      </c>
      <c r="C30" s="1242"/>
      <c r="D30" s="1242">
        <v>0</v>
      </c>
      <c r="E30" s="1242">
        <v>0</v>
      </c>
      <c r="F30" s="854">
        <v>0</v>
      </c>
    </row>
    <row r="31" spans="1:6" ht="13.5" thickBot="1" x14ac:dyDescent="0.25">
      <c r="A31" s="43" t="s">
        <v>40</v>
      </c>
      <c r="B31" s="34" t="s">
        <v>148</v>
      </c>
      <c r="C31" s="733">
        <v>1000</v>
      </c>
      <c r="D31" s="733">
        <v>870</v>
      </c>
      <c r="E31" s="733">
        <v>1000</v>
      </c>
      <c r="F31" s="2">
        <f>AVERAGE(E31/C31*100)</f>
        <v>100</v>
      </c>
    </row>
    <row r="32" spans="1:6" ht="12.75" customHeight="1" thickBot="1" x14ac:dyDescent="0.25">
      <c r="A32" s="814" t="s">
        <v>280</v>
      </c>
      <c r="B32" s="811" t="s">
        <v>281</v>
      </c>
      <c r="C32" s="812">
        <f>C34+C33</f>
        <v>1000</v>
      </c>
      <c r="D32" s="812">
        <f>D34+D33</f>
        <v>93</v>
      </c>
      <c r="E32" s="812">
        <f t="shared" ref="E32" si="2">E34+E33</f>
        <v>200</v>
      </c>
      <c r="F32" s="2">
        <f>AVERAGE(E32/C32*100)</f>
        <v>20</v>
      </c>
    </row>
    <row r="33" spans="1:6" ht="12.75" customHeight="1" x14ac:dyDescent="0.2">
      <c r="A33" s="961" t="s">
        <v>288</v>
      </c>
      <c r="B33" s="962" t="s">
        <v>393</v>
      </c>
      <c r="C33" s="781">
        <v>1000</v>
      </c>
      <c r="D33" s="781">
        <v>93</v>
      </c>
      <c r="E33" s="781">
        <v>200</v>
      </c>
      <c r="F33" s="1213">
        <f>AVERAGE(E33/C33*100)</f>
        <v>20</v>
      </c>
    </row>
    <row r="34" spans="1:6" ht="12" customHeight="1" thickBot="1" x14ac:dyDescent="0.25">
      <c r="A34" s="849" t="s">
        <v>282</v>
      </c>
      <c r="B34" s="968" t="s">
        <v>394</v>
      </c>
      <c r="C34" s="967">
        <v>0</v>
      </c>
      <c r="D34" s="967">
        <v>0</v>
      </c>
      <c r="E34" s="967">
        <v>0</v>
      </c>
      <c r="F34" s="956">
        <v>0</v>
      </c>
    </row>
    <row r="35" spans="1:6" ht="13.5" thickBot="1" x14ac:dyDescent="0.25">
      <c r="A35" s="129"/>
      <c r="B35" s="130" t="s">
        <v>116</v>
      </c>
      <c r="C35" s="113">
        <f t="shared" ref="C35" si="3">C12+C13+C14+C15+C16+C17+C31+C32</f>
        <v>585340</v>
      </c>
      <c r="D35" s="113">
        <f>D12+D13+D14+D15+D16+D17+D31+D32+D30</f>
        <v>516843</v>
      </c>
      <c r="E35" s="113">
        <f>E12+E13+E14+E15+E16+E17+E31+E32+E30</f>
        <v>621588</v>
      </c>
      <c r="F35" s="114">
        <f>AVERAGE(E35/C35*100)</f>
        <v>106.19264017494106</v>
      </c>
    </row>
    <row r="36" spans="1:6" ht="13.5" thickBot="1" x14ac:dyDescent="0.25">
      <c r="A36" s="799"/>
      <c r="B36" s="213" t="s">
        <v>136</v>
      </c>
      <c r="C36" s="100">
        <v>60000</v>
      </c>
      <c r="D36" s="100">
        <v>29617</v>
      </c>
      <c r="E36" s="100"/>
      <c r="F36" s="292">
        <v>0</v>
      </c>
    </row>
    <row r="37" spans="1:6" x14ac:dyDescent="0.2">
      <c r="A37" s="614"/>
      <c r="B37" s="615"/>
      <c r="C37" s="616"/>
      <c r="D37" s="616"/>
      <c r="E37" s="616"/>
      <c r="F37" s="542"/>
    </row>
    <row r="38" spans="1:6" ht="15" x14ac:dyDescent="0.25">
      <c r="A38" s="617"/>
      <c r="B38" s="491" t="s">
        <v>50</v>
      </c>
      <c r="C38" s="515">
        <f>C35+C36</f>
        <v>645340</v>
      </c>
      <c r="D38" s="515">
        <f>D35+D36</f>
        <v>546460</v>
      </c>
      <c r="E38" s="515">
        <f t="shared" ref="E38" si="4">E35+E36</f>
        <v>621588</v>
      </c>
      <c r="F38" s="544">
        <f>AVERAGE(E38/C38*100)</f>
        <v>96.319459509715813</v>
      </c>
    </row>
    <row r="39" spans="1:6" ht="13.5" thickBot="1" x14ac:dyDescent="0.25">
      <c r="A39" s="550"/>
      <c r="B39" s="546"/>
      <c r="C39" s="603"/>
      <c r="D39" s="603"/>
      <c r="E39" s="603"/>
      <c r="F39" s="549"/>
    </row>
    <row r="40" spans="1:6" x14ac:dyDescent="0.2">
      <c r="A40" s="87"/>
      <c r="B40" s="87"/>
      <c r="C40" s="87"/>
      <c r="D40" s="87"/>
      <c r="E40" s="87"/>
      <c r="F40" s="87"/>
    </row>
    <row r="41" spans="1:6" x14ac:dyDescent="0.2">
      <c r="A41" s="87"/>
      <c r="B41" s="87"/>
      <c r="C41" s="87"/>
      <c r="D41" s="87"/>
      <c r="E41" s="87"/>
      <c r="F41" s="87"/>
    </row>
    <row r="42" spans="1:6" x14ac:dyDescent="0.2">
      <c r="A42" s="87"/>
      <c r="B42" s="87"/>
      <c r="C42" s="87"/>
      <c r="D42" s="87"/>
      <c r="E42" s="87"/>
      <c r="F42" s="87"/>
    </row>
    <row r="43" spans="1:6" x14ac:dyDescent="0.2">
      <c r="A43" s="87"/>
      <c r="B43" s="87"/>
      <c r="C43" s="87"/>
      <c r="D43" s="87"/>
      <c r="E43" s="87"/>
      <c r="F43" s="87"/>
    </row>
  </sheetData>
  <mergeCells count="4">
    <mergeCell ref="E1:F1"/>
    <mergeCell ref="A2:B2"/>
    <mergeCell ref="A4:F4"/>
    <mergeCell ref="C6:F6"/>
  </mergeCells>
  <phoneticPr fontId="17" type="noConversion"/>
  <pageMargins left="0.59055118110236227" right="0" top="0.59055118110236227" bottom="0" header="0" footer="0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21</vt:i4>
      </vt:variant>
      <vt:variant>
        <vt:lpstr>Наименувани диапазони</vt:lpstr>
      </vt:variant>
      <vt:variant>
        <vt:i4>11</vt:i4>
      </vt:variant>
    </vt:vector>
  </HeadingPairs>
  <TitlesOfParts>
    <vt:vector size="32" baseType="lpstr">
      <vt:lpstr>№1</vt:lpstr>
      <vt:lpstr>№2</vt:lpstr>
      <vt:lpstr>№3</vt:lpstr>
      <vt:lpstr>№3.1</vt:lpstr>
      <vt:lpstr>№4</vt:lpstr>
      <vt:lpstr>№4.1</vt:lpstr>
      <vt:lpstr>№5</vt:lpstr>
      <vt:lpstr>№5.1</vt:lpstr>
      <vt:lpstr>№6</vt:lpstr>
      <vt:lpstr>№6.1</vt:lpstr>
      <vt:lpstr>№7</vt:lpstr>
      <vt:lpstr>№7.1</vt:lpstr>
      <vt:lpstr>№8</vt:lpstr>
      <vt:lpstr>№8.1</vt:lpstr>
      <vt:lpstr>№9</vt:lpstr>
      <vt:lpstr>№9.1</vt:lpstr>
      <vt:lpstr>№10</vt:lpstr>
      <vt:lpstr>№10.1</vt:lpstr>
      <vt:lpstr>№11</vt:lpstr>
      <vt:lpstr>№12</vt:lpstr>
      <vt:lpstr>№13</vt:lpstr>
      <vt:lpstr>№1!Област_печат</vt:lpstr>
      <vt:lpstr>№10!Област_печат</vt:lpstr>
      <vt:lpstr>№12!Област_печат</vt:lpstr>
      <vt:lpstr>№2!Област_печат</vt:lpstr>
      <vt:lpstr>№3!Област_печат</vt:lpstr>
      <vt:lpstr>№5!Област_печат</vt:lpstr>
      <vt:lpstr>№5.1!Област_печат</vt:lpstr>
      <vt:lpstr>№6!Област_печат</vt:lpstr>
      <vt:lpstr>№7!Област_печат</vt:lpstr>
      <vt:lpstr>№9!Област_печат</vt:lpstr>
      <vt:lpstr>№9.1!Област_печат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Десислава Иванова</cp:lastModifiedBy>
  <cp:lastPrinted>2025-04-16T05:38:38Z</cp:lastPrinted>
  <dcterms:created xsi:type="dcterms:W3CDTF">1996-10-14T23:33:28Z</dcterms:created>
  <dcterms:modified xsi:type="dcterms:W3CDTF">2025-04-16T11:51:20Z</dcterms:modified>
</cp:coreProperties>
</file>